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defaultThemeVersion="166925"/>
  <mc:AlternateContent xmlns:mc="http://schemas.openxmlformats.org/markup-compatibility/2006">
    <mc:Choice Requires="x15">
      <x15ac:absPath xmlns:x15ac="http://schemas.microsoft.com/office/spreadsheetml/2010/11/ac" url="L:\User\nicole\Projekte\2023_Abfalltaxen- Pilot Roeser-ARNO\"/>
    </mc:Choice>
  </mc:AlternateContent>
  <xr:revisionPtr revIDLastSave="0" documentId="13_ncr:1_{12FDF2F4-FB8A-4B5A-B121-4A499D590EA3}" xr6:coauthVersionLast="47" xr6:coauthVersionMax="47" xr10:uidLastSave="{00000000-0000-0000-0000-000000000000}"/>
  <bookViews>
    <workbookView xWindow="-120" yWindow="-120" windowWidth="29040" windowHeight="15720" activeTab="6" xr2:uid="{00000000-000D-0000-FFFF-FFFF00000000}"/>
  </bookViews>
  <sheets>
    <sheet name=" calcul coûts commune" sheetId="1" r:id="rId1"/>
    <sheet name="sous-traitance" sheetId="7" r:id="rId2"/>
    <sheet name="coûts fixes" sheetId="6" r:id="rId3"/>
    <sheet name="coûts et taxes variables" sheetId="3" r:id="rId4"/>
    <sheet name="calcul taxes" sheetId="4" r:id="rId5"/>
    <sheet name="comparaison par année" sheetId="5" r:id="rId6"/>
    <sheet name="sommaire" sheetId="8"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8" l="1"/>
  <c r="V67" i="5"/>
  <c r="V13" i="5"/>
  <c r="J154" i="7" l="1"/>
  <c r="I11" i="1"/>
  <c r="I86" i="1"/>
  <c r="K102" i="3"/>
  <c r="J155" i="1" l="1"/>
  <c r="J154" i="1"/>
  <c r="I131" i="1"/>
  <c r="I107" i="1"/>
  <c r="I106" i="1"/>
  <c r="K86" i="1"/>
  <c r="I17" i="1"/>
  <c r="I376" i="1"/>
  <c r="I375" i="1"/>
  <c r="I368" i="1"/>
  <c r="I369" i="1"/>
  <c r="I370" i="1"/>
  <c r="I371" i="1"/>
  <c r="I372" i="1"/>
  <c r="I373" i="1"/>
  <c r="I374" i="1"/>
  <c r="I367" i="1"/>
  <c r="K170" i="1"/>
  <c r="I105" i="1"/>
  <c r="I104" i="1"/>
  <c r="I103" i="1"/>
  <c r="I102" i="1"/>
  <c r="I101" i="1"/>
  <c r="I100" i="1"/>
  <c r="I99" i="1"/>
  <c r="I85" i="1"/>
  <c r="I84" i="1"/>
  <c r="I116" i="1"/>
  <c r="I140" i="1"/>
  <c r="I141" i="1"/>
  <c r="I142" i="1"/>
  <c r="L417" i="1"/>
  <c r="L420" i="1"/>
  <c r="I25" i="1"/>
  <c r="G19" i="1"/>
  <c r="H11" i="7"/>
  <c r="K11" i="7" s="1"/>
  <c r="E9" i="5"/>
  <c r="I298" i="1"/>
  <c r="J298" i="1"/>
  <c r="F294" i="1"/>
  <c r="G294" i="1"/>
  <c r="F295" i="1"/>
  <c r="G295" i="1"/>
  <c r="F296" i="1"/>
  <c r="G296" i="1"/>
  <c r="F297" i="1"/>
  <c r="G297" i="1"/>
  <c r="F298" i="1"/>
  <c r="G298" i="1"/>
  <c r="I277" i="1"/>
  <c r="J277" i="1"/>
  <c r="I281" i="1"/>
  <c r="J281" i="1"/>
  <c r="F277" i="1"/>
  <c r="G277" i="1"/>
  <c r="F278" i="1"/>
  <c r="G278" i="1"/>
  <c r="F279" i="1"/>
  <c r="G279" i="1"/>
  <c r="F280" i="1"/>
  <c r="G280" i="1"/>
  <c r="F281" i="1"/>
  <c r="G281" i="1"/>
  <c r="I257" i="1"/>
  <c r="J257" i="1"/>
  <c r="I261" i="1"/>
  <c r="J261" i="1"/>
  <c r="I262" i="1"/>
  <c r="J262" i="1"/>
  <c r="F257" i="1"/>
  <c r="G257" i="1"/>
  <c r="F258" i="1"/>
  <c r="G258" i="1"/>
  <c r="F259" i="1"/>
  <c r="G259" i="1"/>
  <c r="F260" i="1"/>
  <c r="G260" i="1"/>
  <c r="F261" i="1"/>
  <c r="G261" i="1"/>
  <c r="F262" i="1"/>
  <c r="G262" i="1"/>
  <c r="J241" i="1"/>
  <c r="J242" i="1"/>
  <c r="I241" i="1"/>
  <c r="I242" i="1"/>
  <c r="G238" i="1"/>
  <c r="G239" i="1"/>
  <c r="G240" i="1"/>
  <c r="G241" i="1"/>
  <c r="G242" i="1"/>
  <c r="F237" i="1"/>
  <c r="F238" i="1"/>
  <c r="F239" i="1"/>
  <c r="F240" i="1"/>
  <c r="F241" i="1"/>
  <c r="F242" i="1"/>
  <c r="J221" i="1"/>
  <c r="J222" i="1"/>
  <c r="I221" i="1"/>
  <c r="I222" i="1"/>
  <c r="G217" i="1"/>
  <c r="G218" i="1"/>
  <c r="G219" i="1"/>
  <c r="G220" i="1"/>
  <c r="G221" i="1"/>
  <c r="G222" i="1"/>
  <c r="F217" i="1"/>
  <c r="F218" i="1"/>
  <c r="F219" i="1"/>
  <c r="F220" i="1"/>
  <c r="F221" i="1"/>
  <c r="F222" i="1"/>
  <c r="J202" i="1"/>
  <c r="I202" i="1"/>
  <c r="I198" i="1"/>
  <c r="F199" i="1"/>
  <c r="G199" i="1"/>
  <c r="H199" i="1"/>
  <c r="F200" i="1"/>
  <c r="G200" i="1"/>
  <c r="F201" i="1"/>
  <c r="H201" i="1" s="1"/>
  <c r="G201" i="1"/>
  <c r="F202" i="1"/>
  <c r="G202" i="1"/>
  <c r="H202" i="1" s="1"/>
  <c r="J184" i="1"/>
  <c r="I184" i="1"/>
  <c r="F181" i="1"/>
  <c r="H181" i="1" s="1"/>
  <c r="G181" i="1"/>
  <c r="F182" i="1"/>
  <c r="G182" i="1"/>
  <c r="F183" i="1"/>
  <c r="H183" i="1" s="1"/>
  <c r="G183" i="1"/>
  <c r="F184" i="1"/>
  <c r="G184" i="1"/>
  <c r="J160" i="1"/>
  <c r="J164" i="1"/>
  <c r="J165" i="1"/>
  <c r="F161" i="1"/>
  <c r="H161" i="1" s="1"/>
  <c r="G161" i="1"/>
  <c r="F162" i="1"/>
  <c r="G162" i="1"/>
  <c r="H162" i="1" s="1"/>
  <c r="F163" i="1"/>
  <c r="G163" i="1"/>
  <c r="F164" i="1"/>
  <c r="H164" i="1" s="1"/>
  <c r="G164" i="1"/>
  <c r="F165" i="1"/>
  <c r="G165" i="1"/>
  <c r="F134" i="1"/>
  <c r="G134" i="1"/>
  <c r="H134" i="1" s="1"/>
  <c r="F135" i="1"/>
  <c r="G135" i="1"/>
  <c r="H135" i="1" s="1"/>
  <c r="F95" i="1"/>
  <c r="G95" i="1"/>
  <c r="F96" i="1"/>
  <c r="G96" i="1"/>
  <c r="I95" i="1"/>
  <c r="I96" i="1"/>
  <c r="G80" i="1"/>
  <c r="G81" i="1"/>
  <c r="F80" i="1"/>
  <c r="F81" i="1"/>
  <c r="J47" i="1"/>
  <c r="J48" i="1"/>
  <c r="I47" i="1"/>
  <c r="I48" i="1"/>
  <c r="G47" i="1"/>
  <c r="G48" i="1"/>
  <c r="G49" i="1"/>
  <c r="G50" i="1"/>
  <c r="F47" i="1"/>
  <c r="F48" i="1"/>
  <c r="F49" i="1"/>
  <c r="F50" i="1"/>
  <c r="F393" i="1"/>
  <c r="F394" i="1"/>
  <c r="G394" i="1"/>
  <c r="F395" i="1"/>
  <c r="G395" i="1"/>
  <c r="G393" i="1"/>
  <c r="I392" i="1"/>
  <c r="J392" i="1"/>
  <c r="J391" i="1"/>
  <c r="I391" i="1"/>
  <c r="F392" i="1"/>
  <c r="G392" i="1"/>
  <c r="G391" i="1"/>
  <c r="F391" i="1"/>
  <c r="H163" i="1" l="1"/>
  <c r="H182" i="1"/>
  <c r="H165" i="1"/>
  <c r="F396" i="1"/>
  <c r="H200" i="1"/>
  <c r="H184" i="1"/>
  <c r="J256" i="1"/>
  <c r="I256" i="1"/>
  <c r="G256" i="1"/>
  <c r="F256" i="1"/>
  <c r="I237" i="1"/>
  <c r="J237" i="1"/>
  <c r="J236" i="1"/>
  <c r="I236" i="1"/>
  <c r="G237" i="1"/>
  <c r="G236" i="1"/>
  <c r="F236" i="1"/>
  <c r="H68" i="7"/>
  <c r="K68" i="7" s="1"/>
  <c r="H67" i="7"/>
  <c r="K67" i="7" s="1"/>
  <c r="I217" i="1"/>
  <c r="J217" i="1"/>
  <c r="J216" i="1"/>
  <c r="I216" i="1"/>
  <c r="G216" i="1"/>
  <c r="F216" i="1"/>
  <c r="J198" i="1"/>
  <c r="J197" i="1"/>
  <c r="I197" i="1"/>
  <c r="F198" i="1"/>
  <c r="G198" i="1"/>
  <c r="G197" i="1"/>
  <c r="F197" i="1"/>
  <c r="H197" i="1" s="1"/>
  <c r="I180" i="1"/>
  <c r="J180" i="1"/>
  <c r="J179" i="1"/>
  <c r="I179" i="1"/>
  <c r="F180" i="1"/>
  <c r="G180" i="1"/>
  <c r="G179" i="1"/>
  <c r="F179" i="1"/>
  <c r="I159" i="1"/>
  <c r="I160" i="1"/>
  <c r="J159" i="1"/>
  <c r="F160" i="1"/>
  <c r="G160" i="1"/>
  <c r="G159" i="1"/>
  <c r="F159" i="1"/>
  <c r="H54" i="7"/>
  <c r="I54" i="7" s="1"/>
  <c r="I145" i="1" s="1"/>
  <c r="H53" i="7"/>
  <c r="I53" i="7" s="1"/>
  <c r="I144" i="1" s="1"/>
  <c r="F145" i="1"/>
  <c r="G145" i="1"/>
  <c r="G144" i="1"/>
  <c r="F144" i="1"/>
  <c r="G133" i="1"/>
  <c r="F133" i="1"/>
  <c r="G123" i="1"/>
  <c r="F123" i="1"/>
  <c r="H123" i="1" s="1"/>
  <c r="G122" i="1"/>
  <c r="F122" i="1"/>
  <c r="H198" i="1" l="1"/>
  <c r="H122" i="1"/>
  <c r="I94" i="1"/>
  <c r="C8" i="6" s="1"/>
  <c r="G94" i="1"/>
  <c r="F94" i="1"/>
  <c r="F79" i="1"/>
  <c r="G79" i="1"/>
  <c r="H11" i="1"/>
  <c r="E108" i="5"/>
  <c r="E421" i="1"/>
  <c r="F178" i="7"/>
  <c r="H323" i="1"/>
  <c r="L12" i="7"/>
  <c r="L11" i="7"/>
  <c r="L15" i="7"/>
  <c r="L14" i="7"/>
  <c r="L25" i="7"/>
  <c r="L72" i="7"/>
  <c r="L68" i="7"/>
  <c r="L67" i="7"/>
  <c r="L178" i="7"/>
  <c r="L184" i="1"/>
  <c r="U61" i="5"/>
  <c r="V70" i="5"/>
  <c r="V56" i="5"/>
  <c r="V57" i="5"/>
  <c r="V58" i="5"/>
  <c r="V59" i="5"/>
  <c r="E5" i="5"/>
  <c r="M5" i="5"/>
  <c r="U5" i="5"/>
  <c r="H79" i="1" l="1"/>
  <c r="K79" i="1" s="1"/>
  <c r="U97" i="5" l="1"/>
  <c r="C8" i="4"/>
  <c r="F28" i="4" s="1"/>
  <c r="L344" i="1" l="1"/>
  <c r="F136" i="1"/>
  <c r="F166" i="1"/>
  <c r="K163" i="1"/>
  <c r="K162" i="1"/>
  <c r="I161" i="1"/>
  <c r="H160" i="1"/>
  <c r="K160" i="1" s="1"/>
  <c r="L160" i="1" s="1"/>
  <c r="H159" i="1"/>
  <c r="H237" i="1"/>
  <c r="K237" i="1" s="1"/>
  <c r="L237" i="1" s="1"/>
  <c r="H236" i="1"/>
  <c r="K236" i="1" s="1"/>
  <c r="L236" i="1" s="1"/>
  <c r="F243" i="1"/>
  <c r="F416" i="1"/>
  <c r="G415" i="1"/>
  <c r="H414" i="1"/>
  <c r="K414" i="1" s="1"/>
  <c r="L414" i="1" s="1"/>
  <c r="H413" i="1"/>
  <c r="K413" i="1" s="1"/>
  <c r="L413" i="1" s="1"/>
  <c r="H395" i="1"/>
  <c r="H394" i="1"/>
  <c r="K394" i="1" s="1"/>
  <c r="H393" i="1"/>
  <c r="K393" i="1" s="1"/>
  <c r="H392" i="1"/>
  <c r="K392" i="1" s="1"/>
  <c r="L392" i="1" s="1"/>
  <c r="H391" i="1"/>
  <c r="K391" i="1" s="1"/>
  <c r="L391" i="1" s="1"/>
  <c r="H389" i="1"/>
  <c r="K389" i="1" s="1"/>
  <c r="H388" i="1"/>
  <c r="J388" i="1" s="1"/>
  <c r="H387" i="1"/>
  <c r="H386" i="1"/>
  <c r="K386" i="1" s="1"/>
  <c r="L386" i="1" s="1"/>
  <c r="K385" i="1"/>
  <c r="L385" i="1" s="1"/>
  <c r="H385" i="1"/>
  <c r="H384" i="1"/>
  <c r="K384" i="1" s="1"/>
  <c r="L384" i="1" s="1"/>
  <c r="H383" i="1"/>
  <c r="K383" i="1" s="1"/>
  <c r="L383" i="1" s="1"/>
  <c r="H382" i="1"/>
  <c r="H298" i="1"/>
  <c r="K298" i="1" s="1"/>
  <c r="L298" i="1" s="1"/>
  <c r="H297" i="1"/>
  <c r="K297" i="1" s="1"/>
  <c r="H296" i="1"/>
  <c r="H295" i="1"/>
  <c r="K295" i="1" s="1"/>
  <c r="H281" i="1"/>
  <c r="K281" i="1" s="1"/>
  <c r="L281" i="1" s="1"/>
  <c r="H280" i="1"/>
  <c r="K280" i="1" s="1"/>
  <c r="H279" i="1"/>
  <c r="K279" i="1" s="1"/>
  <c r="H278" i="1"/>
  <c r="K278" i="1" s="1"/>
  <c r="H262" i="1"/>
  <c r="K262" i="1" s="1"/>
  <c r="L262" i="1" s="1"/>
  <c r="H261" i="1"/>
  <c r="K261" i="1" s="1"/>
  <c r="L261" i="1" s="1"/>
  <c r="H260" i="1"/>
  <c r="K260" i="1" s="1"/>
  <c r="H259" i="1"/>
  <c r="K259" i="1" s="1"/>
  <c r="H258" i="1"/>
  <c r="K258" i="1" s="1"/>
  <c r="H242" i="1"/>
  <c r="K242" i="1" s="1"/>
  <c r="L242" i="1" s="1"/>
  <c r="H241" i="1"/>
  <c r="K241" i="1" s="1"/>
  <c r="L241" i="1" s="1"/>
  <c r="H240" i="1"/>
  <c r="K240" i="1" s="1"/>
  <c r="H239" i="1"/>
  <c r="K239" i="1" s="1"/>
  <c r="H238" i="1"/>
  <c r="K238" i="1" s="1"/>
  <c r="H50" i="1"/>
  <c r="K50" i="1" s="1"/>
  <c r="H49" i="1"/>
  <c r="K49" i="1" s="1"/>
  <c r="H48" i="1"/>
  <c r="K48" i="1" s="1"/>
  <c r="L48" i="1" s="1"/>
  <c r="H81" i="1"/>
  <c r="K81" i="1" s="1"/>
  <c r="H80" i="1"/>
  <c r="K80" i="1" s="1"/>
  <c r="H96" i="1"/>
  <c r="K96" i="1" s="1"/>
  <c r="L96" i="1" s="1"/>
  <c r="H95" i="1"/>
  <c r="K95" i="1" s="1"/>
  <c r="L95" i="1" s="1"/>
  <c r="K183" i="1"/>
  <c r="K182" i="1"/>
  <c r="K181" i="1"/>
  <c r="K202" i="1"/>
  <c r="L202" i="1" s="1"/>
  <c r="K201" i="1"/>
  <c r="K200" i="1"/>
  <c r="K199" i="1"/>
  <c r="H222" i="1"/>
  <c r="K222" i="1" s="1"/>
  <c r="L222" i="1" s="1"/>
  <c r="H221" i="1"/>
  <c r="K221" i="1" s="1"/>
  <c r="L221" i="1" s="1"/>
  <c r="H220" i="1"/>
  <c r="K220" i="1" s="1"/>
  <c r="H219" i="1"/>
  <c r="K219" i="1" s="1"/>
  <c r="H218" i="1"/>
  <c r="K218" i="1" s="1"/>
  <c r="H217" i="1"/>
  <c r="K217" i="1" s="1"/>
  <c r="L217" i="1" s="1"/>
  <c r="H216" i="1"/>
  <c r="K216" i="1" s="1"/>
  <c r="K198" i="1"/>
  <c r="L198" i="1" s="1"/>
  <c r="K197" i="1"/>
  <c r="L197" i="1" s="1"/>
  <c r="H180" i="1"/>
  <c r="K180" i="1" s="1"/>
  <c r="L180" i="1" s="1"/>
  <c r="H179" i="1"/>
  <c r="K179" i="1" s="1"/>
  <c r="L179" i="1" s="1"/>
  <c r="H177" i="1"/>
  <c r="K177" i="1" s="1"/>
  <c r="L177" i="1" s="1"/>
  <c r="H176" i="1"/>
  <c r="K176" i="1" s="1"/>
  <c r="H175" i="1"/>
  <c r="J175" i="1" s="1"/>
  <c r="H174" i="1"/>
  <c r="K174" i="1" s="1"/>
  <c r="H173" i="1"/>
  <c r="K173" i="1" s="1"/>
  <c r="L173" i="1" s="1"/>
  <c r="H172" i="1"/>
  <c r="K172" i="1" s="1"/>
  <c r="L172" i="1" s="1"/>
  <c r="H171" i="1"/>
  <c r="K171" i="1" s="1"/>
  <c r="L171" i="1" s="1"/>
  <c r="H170" i="1"/>
  <c r="L170" i="1" s="1"/>
  <c r="H169" i="1"/>
  <c r="H145" i="1"/>
  <c r="K145" i="1" s="1"/>
  <c r="L145" i="1" s="1"/>
  <c r="H144" i="1"/>
  <c r="K144" i="1" s="1"/>
  <c r="L144" i="1" s="1"/>
  <c r="H142" i="1"/>
  <c r="K142" i="1" s="1"/>
  <c r="H141" i="1"/>
  <c r="K141" i="1" s="1"/>
  <c r="L141" i="1" s="1"/>
  <c r="H140" i="1"/>
  <c r="K140" i="1" s="1"/>
  <c r="L140" i="1" s="1"/>
  <c r="H139" i="1"/>
  <c r="I139" i="1" s="1"/>
  <c r="H138" i="1"/>
  <c r="K138" i="1" s="1"/>
  <c r="K135" i="1"/>
  <c r="K134" i="1"/>
  <c r="H133" i="1"/>
  <c r="K133" i="1" s="1"/>
  <c r="H131" i="1"/>
  <c r="K131" i="1" s="1"/>
  <c r="L131" i="1" s="1"/>
  <c r="H130" i="1"/>
  <c r="K130" i="1" s="1"/>
  <c r="H129" i="1"/>
  <c r="H128" i="1"/>
  <c r="H127" i="1"/>
  <c r="K127" i="1" s="1"/>
  <c r="H126" i="1"/>
  <c r="K126" i="1" s="1"/>
  <c r="K123" i="1"/>
  <c r="K122" i="1"/>
  <c r="H94" i="1"/>
  <c r="K94" i="1" s="1"/>
  <c r="L94" i="1" s="1"/>
  <c r="H90" i="1"/>
  <c r="I90" i="1" s="1"/>
  <c r="H89" i="1"/>
  <c r="I89" i="1" s="1"/>
  <c r="H88" i="1"/>
  <c r="I88" i="1" s="1"/>
  <c r="H87" i="1"/>
  <c r="H86" i="1"/>
  <c r="H85" i="1"/>
  <c r="H84" i="1"/>
  <c r="K128" i="1" l="1"/>
  <c r="L128" i="1" s="1"/>
  <c r="I128" i="1"/>
  <c r="K129" i="1"/>
  <c r="I129" i="1"/>
  <c r="K87" i="1"/>
  <c r="L87" i="1" s="1"/>
  <c r="I87" i="1"/>
  <c r="K387" i="1"/>
  <c r="I387" i="1"/>
  <c r="K382" i="1"/>
  <c r="L382" i="1" s="1"/>
  <c r="H396" i="1"/>
  <c r="K165" i="1"/>
  <c r="I165" i="1"/>
  <c r="K164" i="1"/>
  <c r="I164" i="1"/>
  <c r="K395" i="1"/>
  <c r="J395" i="1"/>
  <c r="L216" i="1"/>
  <c r="K161" i="1"/>
  <c r="L161" i="1" s="1"/>
  <c r="I393" i="1"/>
  <c r="L393" i="1" s="1"/>
  <c r="K169" i="1"/>
  <c r="L169" i="1" s="1"/>
  <c r="I130" i="1"/>
  <c r="L130" i="1" s="1"/>
  <c r="K139" i="1"/>
  <c r="L139" i="1" s="1"/>
  <c r="L142" i="1"/>
  <c r="K388" i="1"/>
  <c r="L388" i="1" s="1"/>
  <c r="K175" i="1"/>
  <c r="L175" i="1" s="1"/>
  <c r="K159" i="1"/>
  <c r="L159" i="1" s="1"/>
  <c r="J394" i="1"/>
  <c r="L394" i="1" s="1"/>
  <c r="L387" i="1"/>
  <c r="J389" i="1"/>
  <c r="L389" i="1" s="1"/>
  <c r="K296" i="1"/>
  <c r="I174" i="1"/>
  <c r="L174" i="1" s="1"/>
  <c r="J176" i="1"/>
  <c r="L176" i="1" s="1"/>
  <c r="I138" i="1"/>
  <c r="L138" i="1" s="1"/>
  <c r="I127" i="1"/>
  <c r="L127" i="1" s="1"/>
  <c r="I126" i="1"/>
  <c r="L126" i="1" s="1"/>
  <c r="L395" i="1" l="1"/>
  <c r="L129" i="1"/>
  <c r="L164" i="1"/>
  <c r="L165" i="1"/>
  <c r="E179" i="7"/>
  <c r="D53" i="4"/>
  <c r="N144" i="5"/>
  <c r="N143" i="5"/>
  <c r="N142" i="5"/>
  <c r="N141" i="5"/>
  <c r="N139" i="5"/>
  <c r="N138" i="5"/>
  <c r="N137" i="5"/>
  <c r="N136" i="5"/>
  <c r="N135" i="5"/>
  <c r="N134" i="5"/>
  <c r="N132" i="5"/>
  <c r="N131" i="5"/>
  <c r="N130" i="5"/>
  <c r="N129" i="5"/>
  <c r="N128" i="5"/>
  <c r="N127" i="5"/>
  <c r="N126" i="5"/>
  <c r="N125" i="5"/>
  <c r="N124" i="5"/>
  <c r="N122" i="5"/>
  <c r="N121" i="5"/>
  <c r="N119" i="5"/>
  <c r="N118" i="5"/>
  <c r="F144" i="5"/>
  <c r="F143" i="5"/>
  <c r="F142" i="5"/>
  <c r="F141" i="5"/>
  <c r="F139" i="5"/>
  <c r="F138" i="5"/>
  <c r="F137" i="5"/>
  <c r="F136" i="5"/>
  <c r="F135" i="5"/>
  <c r="F134" i="5"/>
  <c r="F132" i="5"/>
  <c r="F131" i="5"/>
  <c r="F130" i="5"/>
  <c r="F129" i="5"/>
  <c r="F128" i="5"/>
  <c r="F127" i="5"/>
  <c r="F126" i="5"/>
  <c r="F125" i="5"/>
  <c r="F124" i="5"/>
  <c r="F122" i="5"/>
  <c r="F121" i="5"/>
  <c r="F120" i="5"/>
  <c r="F119" i="5"/>
  <c r="F118" i="5"/>
  <c r="F117" i="5"/>
  <c r="F116" i="5"/>
  <c r="D145" i="5"/>
  <c r="D144" i="5"/>
  <c r="C144" i="5"/>
  <c r="W59" i="5"/>
  <c r="W58" i="5"/>
  <c r="W57" i="5"/>
  <c r="W56" i="5"/>
  <c r="V47" i="5"/>
  <c r="W47" i="5" s="1"/>
  <c r="W69" i="5"/>
  <c r="W54" i="5"/>
  <c r="W53" i="5"/>
  <c r="W52" i="5"/>
  <c r="W51" i="5"/>
  <c r="W50" i="5"/>
  <c r="W49" i="5"/>
  <c r="W48" i="5"/>
  <c r="V91" i="5"/>
  <c r="W91" i="5" s="1"/>
  <c r="U68" i="5"/>
  <c r="C73" i="5"/>
  <c r="K73" i="5" s="1"/>
  <c r="S73" i="5" s="1"/>
  <c r="L72" i="5"/>
  <c r="T72" i="5" s="1"/>
  <c r="K72" i="5"/>
  <c r="S72" i="5" s="1"/>
  <c r="E72" i="5"/>
  <c r="O71" i="5"/>
  <c r="G71" i="5"/>
  <c r="D71" i="5"/>
  <c r="L71" i="5" s="1"/>
  <c r="T71" i="5" s="1"/>
  <c r="C71" i="5"/>
  <c r="K71" i="5" s="1"/>
  <c r="S71" i="5" s="1"/>
  <c r="O70" i="5"/>
  <c r="G70" i="5"/>
  <c r="D70" i="5"/>
  <c r="L70" i="5" s="1"/>
  <c r="T70" i="5" s="1"/>
  <c r="C70" i="5"/>
  <c r="K70" i="5" s="1"/>
  <c r="S70" i="5" s="1"/>
  <c r="O69" i="5"/>
  <c r="G69" i="5"/>
  <c r="D69" i="5"/>
  <c r="L69" i="5" s="1"/>
  <c r="T69" i="5" s="1"/>
  <c r="C69" i="5"/>
  <c r="K69" i="5" s="1"/>
  <c r="S69" i="5" s="1"/>
  <c r="N68" i="5"/>
  <c r="M68" i="5"/>
  <c r="O68" i="5" s="1"/>
  <c r="F68" i="5"/>
  <c r="E68" i="5"/>
  <c r="D68" i="5"/>
  <c r="L68" i="5" s="1"/>
  <c r="J62" i="5" s="1"/>
  <c r="C68" i="5"/>
  <c r="K68" i="5" s="1"/>
  <c r="S68" i="5" s="1"/>
  <c r="O67" i="5"/>
  <c r="G67" i="5"/>
  <c r="D67" i="5"/>
  <c r="L67" i="5" s="1"/>
  <c r="T67" i="5" s="1"/>
  <c r="C67" i="5"/>
  <c r="K67" i="5" s="1"/>
  <c r="S67" i="5" s="1"/>
  <c r="O66" i="5"/>
  <c r="G66" i="5"/>
  <c r="D66" i="5"/>
  <c r="L66" i="5" s="1"/>
  <c r="T66" i="5" s="1"/>
  <c r="C66" i="5"/>
  <c r="K66" i="5" s="1"/>
  <c r="S66" i="5" s="1"/>
  <c r="O65" i="5"/>
  <c r="G65" i="5"/>
  <c r="D65" i="5"/>
  <c r="L65" i="5" s="1"/>
  <c r="T65" i="5" s="1"/>
  <c r="C65" i="5"/>
  <c r="K65" i="5" s="1"/>
  <c r="S65" i="5" s="1"/>
  <c r="O64" i="5"/>
  <c r="G64" i="5"/>
  <c r="D64" i="5"/>
  <c r="L64" i="5" s="1"/>
  <c r="T64" i="5" s="1"/>
  <c r="C64" i="5"/>
  <c r="K64" i="5" s="1"/>
  <c r="S64" i="5" s="1"/>
  <c r="O63" i="5"/>
  <c r="G63" i="5"/>
  <c r="D63" i="5"/>
  <c r="L63" i="5" s="1"/>
  <c r="T63" i="5" s="1"/>
  <c r="C63" i="5"/>
  <c r="K63" i="5" s="1"/>
  <c r="S63" i="5" s="1"/>
  <c r="O62" i="5"/>
  <c r="G62" i="5"/>
  <c r="D62" i="5"/>
  <c r="L62" i="5" s="1"/>
  <c r="T62" i="5" s="1"/>
  <c r="C62" i="5"/>
  <c r="K62" i="5" s="1"/>
  <c r="S62" i="5" s="1"/>
  <c r="N61" i="5"/>
  <c r="M61" i="5"/>
  <c r="F61" i="5"/>
  <c r="E61" i="5"/>
  <c r="D61" i="5"/>
  <c r="B56" i="5" s="1"/>
  <c r="C61" i="5"/>
  <c r="K61" i="5" s="1"/>
  <c r="S61" i="5" s="1"/>
  <c r="O60" i="5"/>
  <c r="G60" i="5"/>
  <c r="D60" i="5"/>
  <c r="L60" i="5" s="1"/>
  <c r="T60" i="5" s="1"/>
  <c r="C60" i="5"/>
  <c r="K60" i="5" s="1"/>
  <c r="S60" i="5" s="1"/>
  <c r="O59" i="5"/>
  <c r="G59" i="5"/>
  <c r="D59" i="5"/>
  <c r="L59" i="5" s="1"/>
  <c r="T59" i="5" s="1"/>
  <c r="C59" i="5"/>
  <c r="K59" i="5" s="1"/>
  <c r="S59" i="5" s="1"/>
  <c r="O58" i="5"/>
  <c r="G58" i="5"/>
  <c r="D58" i="5"/>
  <c r="L58" i="5" s="1"/>
  <c r="T58" i="5" s="1"/>
  <c r="C58" i="5"/>
  <c r="K58" i="5" s="1"/>
  <c r="S58" i="5" s="1"/>
  <c r="O57" i="5"/>
  <c r="G57" i="5"/>
  <c r="D57" i="5"/>
  <c r="L57" i="5" s="1"/>
  <c r="T57" i="5" s="1"/>
  <c r="C57" i="5"/>
  <c r="K57" i="5" s="1"/>
  <c r="S57" i="5" s="1"/>
  <c r="O56" i="5"/>
  <c r="G56" i="5"/>
  <c r="D56" i="5"/>
  <c r="L56" i="5" s="1"/>
  <c r="T56" i="5" s="1"/>
  <c r="C56" i="5"/>
  <c r="K56" i="5" s="1"/>
  <c r="S56" i="5" s="1"/>
  <c r="O55" i="5"/>
  <c r="G55" i="5"/>
  <c r="D55" i="5"/>
  <c r="L55" i="5" s="1"/>
  <c r="T55" i="5" s="1"/>
  <c r="C55" i="5"/>
  <c r="K55" i="5" s="1"/>
  <c r="S55" i="5" s="1"/>
  <c r="O54" i="5"/>
  <c r="G54" i="5"/>
  <c r="D54" i="5"/>
  <c r="L54" i="5" s="1"/>
  <c r="T54" i="5" s="1"/>
  <c r="C54" i="5"/>
  <c r="K54" i="5" s="1"/>
  <c r="S54" i="5" s="1"/>
  <c r="O53" i="5"/>
  <c r="G53" i="5"/>
  <c r="D53" i="5"/>
  <c r="L53" i="5" s="1"/>
  <c r="T53" i="5" s="1"/>
  <c r="C53" i="5"/>
  <c r="K53" i="5" s="1"/>
  <c r="S53" i="5" s="1"/>
  <c r="O52" i="5"/>
  <c r="G52" i="5"/>
  <c r="D52" i="5"/>
  <c r="L52" i="5" s="1"/>
  <c r="T52" i="5" s="1"/>
  <c r="C52" i="5"/>
  <c r="K52" i="5" s="1"/>
  <c r="S52" i="5" s="1"/>
  <c r="N51" i="5"/>
  <c r="M51" i="5"/>
  <c r="F51" i="5"/>
  <c r="E51" i="5"/>
  <c r="D51" i="5"/>
  <c r="L51" i="5" s="1"/>
  <c r="C51" i="5"/>
  <c r="K51" i="5" s="1"/>
  <c r="S51" i="5" s="1"/>
  <c r="O50" i="5"/>
  <c r="G50" i="5"/>
  <c r="D50" i="5"/>
  <c r="L50" i="5" s="1"/>
  <c r="T50" i="5" s="1"/>
  <c r="C50" i="5"/>
  <c r="K50" i="5" s="1"/>
  <c r="S50" i="5" s="1"/>
  <c r="O49" i="5"/>
  <c r="G49" i="5"/>
  <c r="D49" i="5"/>
  <c r="L49" i="5" s="1"/>
  <c r="T49" i="5" s="1"/>
  <c r="C49" i="5"/>
  <c r="K49" i="5" s="1"/>
  <c r="S49" i="5" s="1"/>
  <c r="O48" i="5"/>
  <c r="G48" i="5"/>
  <c r="D48" i="5"/>
  <c r="L48" i="5" s="1"/>
  <c r="T48" i="5" s="1"/>
  <c r="C48" i="5"/>
  <c r="K48" i="5" s="1"/>
  <c r="S48" i="5" s="1"/>
  <c r="O47" i="5"/>
  <c r="G47" i="5"/>
  <c r="D47" i="5"/>
  <c r="L47" i="5" s="1"/>
  <c r="T47" i="5" s="1"/>
  <c r="C47" i="5"/>
  <c r="K47" i="5" s="1"/>
  <c r="S47" i="5" s="1"/>
  <c r="O46" i="5"/>
  <c r="G46" i="5"/>
  <c r="D46" i="5"/>
  <c r="L46" i="5" s="1"/>
  <c r="T46" i="5" s="1"/>
  <c r="C46" i="5"/>
  <c r="K46" i="5" s="1"/>
  <c r="S46" i="5" s="1"/>
  <c r="D45" i="5"/>
  <c r="L45" i="5" s="1"/>
  <c r="T45" i="5" s="1"/>
  <c r="C45" i="5"/>
  <c r="K45" i="5" s="1"/>
  <c r="S45" i="5" s="1"/>
  <c r="D44" i="5"/>
  <c r="L44" i="5" s="1"/>
  <c r="T44" i="5" s="1"/>
  <c r="C44" i="5"/>
  <c r="K44" i="5" s="1"/>
  <c r="S44" i="5" s="1"/>
  <c r="M9" i="5"/>
  <c r="M10" i="5" s="1"/>
  <c r="M11" i="5" s="1"/>
  <c r="M12" i="5" s="1"/>
  <c r="M13" i="5" s="1"/>
  <c r="M14" i="5" s="1"/>
  <c r="M15" i="5" s="1"/>
  <c r="M16" i="5" s="1"/>
  <c r="M17" i="5" s="1"/>
  <c r="M18" i="5" s="1"/>
  <c r="M19" i="5" s="1"/>
  <c r="M20" i="5" s="1"/>
  <c r="M21" i="5" s="1"/>
  <c r="M22" i="5" s="1"/>
  <c r="M23" i="5" s="1"/>
  <c r="M24" i="5" s="1"/>
  <c r="M25" i="5" s="1"/>
  <c r="M26" i="5" s="1"/>
  <c r="M27" i="5" s="1"/>
  <c r="M28" i="5" s="1"/>
  <c r="M29" i="5" s="1"/>
  <c r="M30" i="5" s="1"/>
  <c r="M31" i="5" s="1"/>
  <c r="M32" i="5" s="1"/>
  <c r="M33" i="5" s="1"/>
  <c r="M34" i="5" s="1"/>
  <c r="M35" i="5" s="1"/>
  <c r="M36" i="5" s="1"/>
  <c r="M37" i="5" s="1"/>
  <c r="D49" i="4"/>
  <c r="U113" i="5"/>
  <c r="U77" i="5"/>
  <c r="U41" i="5"/>
  <c r="E77" i="5"/>
  <c r="G61" i="5" l="1"/>
  <c r="O61" i="5"/>
  <c r="B62" i="5"/>
  <c r="G51" i="5"/>
  <c r="G68" i="5"/>
  <c r="N73" i="5"/>
  <c r="O51" i="5"/>
  <c r="F73" i="5"/>
  <c r="U73" i="5"/>
  <c r="J48" i="5"/>
  <c r="T51" i="5"/>
  <c r="R48" i="5" s="1"/>
  <c r="T68" i="5"/>
  <c r="R62" i="5" s="1"/>
  <c r="E73" i="5"/>
  <c r="M73" i="5"/>
  <c r="L61" i="5"/>
  <c r="B48" i="5"/>
  <c r="M77" i="5"/>
  <c r="E113" i="5"/>
  <c r="E41" i="5"/>
  <c r="M113" i="5"/>
  <c r="M41" i="5"/>
  <c r="H151" i="7"/>
  <c r="K144" i="5"/>
  <c r="S144" i="5" s="1"/>
  <c r="L144" i="5"/>
  <c r="T144" i="5" s="1"/>
  <c r="I30" i="8"/>
  <c r="H30" i="8" s="1"/>
  <c r="I27" i="8"/>
  <c r="H27" i="8" s="1"/>
  <c r="I5" i="8"/>
  <c r="I31" i="8"/>
  <c r="J24" i="8"/>
  <c r="H12" i="8"/>
  <c r="H10" i="8"/>
  <c r="H3" i="8"/>
  <c r="H2" i="8"/>
  <c r="E24" i="8"/>
  <c r="O103" i="3"/>
  <c r="A104" i="3"/>
  <c r="A101" i="3"/>
  <c r="B101" i="3"/>
  <c r="B30" i="8"/>
  <c r="A30" i="8"/>
  <c r="B29" i="8"/>
  <c r="A29" i="8"/>
  <c r="B28" i="8"/>
  <c r="A28" i="8"/>
  <c r="B27" i="8"/>
  <c r="A27" i="8"/>
  <c r="B26" i="8"/>
  <c r="A26" i="8"/>
  <c r="B25" i="8"/>
  <c r="A25" i="8"/>
  <c r="B24" i="8"/>
  <c r="A24" i="8"/>
  <c r="B23" i="8"/>
  <c r="A23" i="8"/>
  <c r="B22" i="8"/>
  <c r="A22" i="8"/>
  <c r="B21" i="8"/>
  <c r="A21" i="8"/>
  <c r="B20" i="8"/>
  <c r="A20" i="8"/>
  <c r="B19" i="8"/>
  <c r="A19" i="8"/>
  <c r="A18" i="8"/>
  <c r="B17" i="8"/>
  <c r="A17" i="8"/>
  <c r="B16" i="8"/>
  <c r="A16" i="8"/>
  <c r="B15" i="8"/>
  <c r="A15" i="8"/>
  <c r="B14" i="8"/>
  <c r="A14" i="8"/>
  <c r="B13" i="8"/>
  <c r="A13" i="8"/>
  <c r="B12" i="8"/>
  <c r="A12" i="8"/>
  <c r="B11" i="8"/>
  <c r="A11" i="8"/>
  <c r="B10" i="8"/>
  <c r="A10" i="8"/>
  <c r="B9" i="8"/>
  <c r="A9" i="8"/>
  <c r="B8" i="8"/>
  <c r="A8" i="8"/>
  <c r="B7" i="8"/>
  <c r="A7" i="8"/>
  <c r="B6" i="8"/>
  <c r="A6" i="8"/>
  <c r="B5" i="8"/>
  <c r="A5" i="8"/>
  <c r="B4" i="8"/>
  <c r="A4" i="8"/>
  <c r="B3" i="8"/>
  <c r="A3" i="8"/>
  <c r="B2" i="8"/>
  <c r="A2" i="8"/>
  <c r="O73" i="5" l="1"/>
  <c r="G73" i="5"/>
  <c r="T61" i="5"/>
  <c r="R56" i="5" s="1"/>
  <c r="J56" i="5"/>
  <c r="J19" i="1" l="1"/>
  <c r="J20" i="1" s="1"/>
  <c r="I19" i="1"/>
  <c r="F19" i="1"/>
  <c r="F20" i="1" s="1"/>
  <c r="H29" i="4"/>
  <c r="G29" i="4"/>
  <c r="H71" i="7"/>
  <c r="J407" i="1"/>
  <c r="V71" i="5" s="1"/>
  <c r="W71" i="5" s="1"/>
  <c r="I407" i="1"/>
  <c r="J406" i="1"/>
  <c r="V107" i="5" s="1"/>
  <c r="I406" i="1"/>
  <c r="G410" i="1"/>
  <c r="F410" i="1"/>
  <c r="G409" i="1"/>
  <c r="F409" i="1"/>
  <c r="G408" i="1"/>
  <c r="F408" i="1"/>
  <c r="G407" i="1"/>
  <c r="F407" i="1"/>
  <c r="G406" i="1"/>
  <c r="F406" i="1"/>
  <c r="V106" i="5"/>
  <c r="G379" i="1"/>
  <c r="F379" i="1"/>
  <c r="G378" i="1"/>
  <c r="F378" i="1"/>
  <c r="J363" i="1"/>
  <c r="I363" i="1"/>
  <c r="J362" i="1"/>
  <c r="J358" i="1"/>
  <c r="I358" i="1"/>
  <c r="J357" i="1"/>
  <c r="I357" i="1"/>
  <c r="G363" i="1"/>
  <c r="F363" i="1"/>
  <c r="G362" i="1"/>
  <c r="F362" i="1"/>
  <c r="G361" i="1"/>
  <c r="F361" i="1"/>
  <c r="G360" i="1"/>
  <c r="F360" i="1"/>
  <c r="G359" i="1"/>
  <c r="F359" i="1"/>
  <c r="G358" i="1"/>
  <c r="F358" i="1"/>
  <c r="G357" i="1"/>
  <c r="F357" i="1"/>
  <c r="J344" i="1"/>
  <c r="I344" i="1"/>
  <c r="J340" i="1"/>
  <c r="K105" i="3" s="1"/>
  <c r="I340" i="1"/>
  <c r="J339" i="1"/>
  <c r="V102" i="5" s="1"/>
  <c r="I339" i="1"/>
  <c r="G344" i="1"/>
  <c r="F344" i="1"/>
  <c r="G343" i="1"/>
  <c r="F343" i="1"/>
  <c r="G342" i="1"/>
  <c r="F342" i="1"/>
  <c r="G341" i="1"/>
  <c r="F341" i="1"/>
  <c r="G340" i="1"/>
  <c r="F340" i="1"/>
  <c r="G339" i="1"/>
  <c r="F339" i="1"/>
  <c r="J326" i="1"/>
  <c r="I326" i="1"/>
  <c r="J325" i="1"/>
  <c r="I325" i="1"/>
  <c r="G326" i="1"/>
  <c r="F326" i="1"/>
  <c r="G325" i="1"/>
  <c r="F325" i="1"/>
  <c r="J317" i="1"/>
  <c r="I317" i="1"/>
  <c r="J316" i="1"/>
  <c r="I316" i="1"/>
  <c r="J312" i="1"/>
  <c r="I312" i="1"/>
  <c r="J311" i="1"/>
  <c r="I311" i="1"/>
  <c r="G317" i="1"/>
  <c r="F317" i="1"/>
  <c r="G316" i="1"/>
  <c r="F316" i="1"/>
  <c r="G315" i="1"/>
  <c r="F315" i="1"/>
  <c r="G314" i="1"/>
  <c r="F314" i="1"/>
  <c r="G313" i="1"/>
  <c r="F313" i="1"/>
  <c r="G312" i="1"/>
  <c r="F312" i="1"/>
  <c r="G311" i="1"/>
  <c r="F311" i="1"/>
  <c r="J294" i="1"/>
  <c r="V63" i="5" s="1"/>
  <c r="W63" i="5" s="1"/>
  <c r="I294" i="1"/>
  <c r="J293" i="1"/>
  <c r="V99" i="5" s="1"/>
  <c r="I293" i="1"/>
  <c r="G293" i="1"/>
  <c r="F293" i="1"/>
  <c r="V62" i="5"/>
  <c r="J276" i="1"/>
  <c r="V98" i="5" s="1"/>
  <c r="I276" i="1"/>
  <c r="G276" i="1"/>
  <c r="F276" i="1"/>
  <c r="V60" i="5"/>
  <c r="V96" i="5"/>
  <c r="V95" i="5"/>
  <c r="V94" i="5"/>
  <c r="V93" i="5"/>
  <c r="C16" i="6"/>
  <c r="D16" i="8" s="1"/>
  <c r="V92" i="5"/>
  <c r="G111" i="1"/>
  <c r="F111" i="1"/>
  <c r="G110" i="1"/>
  <c r="F110" i="1"/>
  <c r="G109" i="1"/>
  <c r="F109" i="1"/>
  <c r="D8" i="8"/>
  <c r="C8" i="8" s="1"/>
  <c r="J46" i="1"/>
  <c r="I46" i="1"/>
  <c r="G46" i="1"/>
  <c r="F46" i="1"/>
  <c r="F51" i="7"/>
  <c r="F22" i="7"/>
  <c r="F175" i="7"/>
  <c r="H174" i="7"/>
  <c r="K174" i="7" s="1"/>
  <c r="H173" i="7"/>
  <c r="J173" i="7" s="1"/>
  <c r="H172" i="7"/>
  <c r="K172" i="7" s="1"/>
  <c r="H171" i="7"/>
  <c r="K171" i="7" s="1"/>
  <c r="L171" i="7" s="1"/>
  <c r="H170" i="7"/>
  <c r="K170" i="7" s="1"/>
  <c r="L170" i="7" s="1"/>
  <c r="L169" i="7"/>
  <c r="F168" i="7"/>
  <c r="H167" i="7"/>
  <c r="K167" i="7" s="1"/>
  <c r="H166" i="7"/>
  <c r="J166" i="7" s="1"/>
  <c r="H165" i="7"/>
  <c r="K165" i="7" s="1"/>
  <c r="H164" i="7"/>
  <c r="K164" i="7" s="1"/>
  <c r="L164" i="7" s="1"/>
  <c r="H163" i="7"/>
  <c r="K163" i="7" s="1"/>
  <c r="L163" i="7" s="1"/>
  <c r="J161" i="7"/>
  <c r="F161" i="7"/>
  <c r="H160" i="7"/>
  <c r="H159" i="7"/>
  <c r="L158" i="7"/>
  <c r="F156" i="7"/>
  <c r="H155" i="7"/>
  <c r="K155" i="7" s="1"/>
  <c r="L155" i="7" s="1"/>
  <c r="H154" i="7"/>
  <c r="K154" i="7" s="1"/>
  <c r="L154" i="7" s="1"/>
  <c r="H153" i="7"/>
  <c r="J153" i="7" s="1"/>
  <c r="H152" i="7"/>
  <c r="J152" i="7" s="1"/>
  <c r="K151" i="7"/>
  <c r="H150" i="7"/>
  <c r="K150" i="7" s="1"/>
  <c r="L150" i="7" s="1"/>
  <c r="H149" i="7"/>
  <c r="K149" i="7" s="1"/>
  <c r="L149" i="7" s="1"/>
  <c r="L148" i="7"/>
  <c r="F147" i="7"/>
  <c r="H146" i="7"/>
  <c r="K146" i="7" s="1"/>
  <c r="L146" i="7" s="1"/>
  <c r="H145" i="7"/>
  <c r="J145" i="7" s="1"/>
  <c r="H144" i="7"/>
  <c r="H143" i="7"/>
  <c r="I143" i="7" s="1"/>
  <c r="H142" i="7"/>
  <c r="K142" i="7" s="1"/>
  <c r="L142" i="7" s="1"/>
  <c r="H141" i="7"/>
  <c r="K141" i="7" s="1"/>
  <c r="L141" i="7" s="1"/>
  <c r="L140" i="7"/>
  <c r="J139" i="7"/>
  <c r="I139" i="7"/>
  <c r="H138" i="7"/>
  <c r="K138" i="7" s="1"/>
  <c r="L138" i="7" s="1"/>
  <c r="H137" i="7"/>
  <c r="K137" i="7" s="1"/>
  <c r="L137" i="7" s="1"/>
  <c r="L136" i="7"/>
  <c r="F135" i="7"/>
  <c r="H134" i="7"/>
  <c r="K134" i="7" s="1"/>
  <c r="L134" i="7" s="1"/>
  <c r="H133" i="7"/>
  <c r="K133" i="7" s="1"/>
  <c r="L133" i="7" s="1"/>
  <c r="H132" i="7"/>
  <c r="H131" i="7"/>
  <c r="J131" i="7" s="1"/>
  <c r="H130" i="7"/>
  <c r="I130" i="7" s="1"/>
  <c r="H129" i="7"/>
  <c r="K129" i="7" s="1"/>
  <c r="L129" i="7" s="1"/>
  <c r="H128" i="7"/>
  <c r="K128" i="7" s="1"/>
  <c r="L128" i="7" s="1"/>
  <c r="L127" i="7"/>
  <c r="F126" i="7"/>
  <c r="H125" i="7"/>
  <c r="K125" i="7" s="1"/>
  <c r="L125" i="7" s="1"/>
  <c r="H124" i="7"/>
  <c r="J124" i="7" s="1"/>
  <c r="J297" i="1" s="1"/>
  <c r="L297" i="1" s="1"/>
  <c r="H123" i="7"/>
  <c r="K123" i="7" s="1"/>
  <c r="H122" i="7"/>
  <c r="K122" i="7" s="1"/>
  <c r="H121" i="7"/>
  <c r="K121" i="7" s="1"/>
  <c r="L121" i="7" s="1"/>
  <c r="H120" i="7"/>
  <c r="K120" i="7" s="1"/>
  <c r="L120" i="7" s="1"/>
  <c r="L119" i="7"/>
  <c r="F118" i="7"/>
  <c r="H117" i="7"/>
  <c r="K117" i="7" s="1"/>
  <c r="L117" i="7" s="1"/>
  <c r="H116" i="7"/>
  <c r="J116" i="7" s="1"/>
  <c r="J280" i="1" s="1"/>
  <c r="L280" i="1" s="1"/>
  <c r="H115" i="7"/>
  <c r="K115" i="7" s="1"/>
  <c r="H114" i="7"/>
  <c r="I114" i="7" s="1"/>
  <c r="I278" i="1" s="1"/>
  <c r="L278" i="1" s="1"/>
  <c r="H113" i="7"/>
  <c r="K113" i="7" s="1"/>
  <c r="L113" i="7" s="1"/>
  <c r="H112" i="7"/>
  <c r="K112" i="7" s="1"/>
  <c r="L112" i="7" s="1"/>
  <c r="L111" i="7"/>
  <c r="L110" i="7"/>
  <c r="F108" i="7"/>
  <c r="H107" i="7"/>
  <c r="K107" i="7" s="1"/>
  <c r="L107" i="7" s="1"/>
  <c r="H106" i="7"/>
  <c r="K106" i="7" s="1"/>
  <c r="L106" i="7" s="1"/>
  <c r="H105" i="7"/>
  <c r="H104" i="7"/>
  <c r="K104" i="7" s="1"/>
  <c r="H103" i="7"/>
  <c r="K103" i="7" s="1"/>
  <c r="H102" i="7"/>
  <c r="K102" i="7" s="1"/>
  <c r="L102" i="7" s="1"/>
  <c r="H101" i="7"/>
  <c r="K101" i="7" s="1"/>
  <c r="L101" i="7" s="1"/>
  <c r="L100" i="7"/>
  <c r="F99" i="7"/>
  <c r="H98" i="7"/>
  <c r="K98" i="7" s="1"/>
  <c r="L98" i="7" s="1"/>
  <c r="H97" i="7"/>
  <c r="K97" i="7" s="1"/>
  <c r="L97" i="7" s="1"/>
  <c r="H96" i="7"/>
  <c r="K96" i="7" s="1"/>
  <c r="H95" i="7"/>
  <c r="K95" i="7" s="1"/>
  <c r="H94" i="7"/>
  <c r="K94" i="7" s="1"/>
  <c r="H93" i="7"/>
  <c r="K93" i="7" s="1"/>
  <c r="L93" i="7" s="1"/>
  <c r="H92" i="7"/>
  <c r="K92" i="7" s="1"/>
  <c r="L92" i="7" s="1"/>
  <c r="L91" i="7"/>
  <c r="F90" i="7"/>
  <c r="H89" i="7"/>
  <c r="K89" i="7" s="1"/>
  <c r="L89" i="7" s="1"/>
  <c r="H88" i="7"/>
  <c r="K88" i="7" s="1"/>
  <c r="L88" i="7" s="1"/>
  <c r="H87" i="7"/>
  <c r="K87" i="7" s="1"/>
  <c r="H86" i="7"/>
  <c r="K86" i="7" s="1"/>
  <c r="H85" i="7"/>
  <c r="H84" i="7"/>
  <c r="K84" i="7" s="1"/>
  <c r="L84" i="7" s="1"/>
  <c r="H83" i="7"/>
  <c r="K83" i="7" s="1"/>
  <c r="L83" i="7" s="1"/>
  <c r="L82" i="7"/>
  <c r="F81" i="7"/>
  <c r="H80" i="7"/>
  <c r="K80" i="7" s="1"/>
  <c r="L80" i="7" s="1"/>
  <c r="H79" i="7"/>
  <c r="K79" i="7" s="1"/>
  <c r="H78" i="7"/>
  <c r="K78" i="7" s="1"/>
  <c r="H77" i="7"/>
  <c r="H76" i="7"/>
  <c r="K76" i="7" s="1"/>
  <c r="L76" i="7" s="1"/>
  <c r="H75" i="7"/>
  <c r="K75" i="7" s="1"/>
  <c r="L75" i="7" s="1"/>
  <c r="L74" i="7"/>
  <c r="F73" i="7"/>
  <c r="H70" i="7"/>
  <c r="K70" i="7" s="1"/>
  <c r="H69" i="7"/>
  <c r="I69" i="7" s="1"/>
  <c r="I181" i="1" s="1"/>
  <c r="L181" i="1" s="1"/>
  <c r="L66" i="7"/>
  <c r="L65" i="7"/>
  <c r="F64" i="7"/>
  <c r="H63" i="7"/>
  <c r="K63" i="7" s="1"/>
  <c r="L63" i="7" s="1"/>
  <c r="H62" i="7"/>
  <c r="K62" i="7" s="1"/>
  <c r="L62" i="7" s="1"/>
  <c r="K61" i="7"/>
  <c r="J61" i="7"/>
  <c r="J163" i="1" s="1"/>
  <c r="L163" i="1" s="1"/>
  <c r="K60" i="7"/>
  <c r="J60" i="7"/>
  <c r="H59" i="7"/>
  <c r="H58" i="7"/>
  <c r="K58" i="7" s="1"/>
  <c r="L58" i="7" s="1"/>
  <c r="H57" i="7"/>
  <c r="L56" i="7"/>
  <c r="J55" i="7"/>
  <c r="I55" i="7"/>
  <c r="F55" i="7"/>
  <c r="K54" i="7"/>
  <c r="L54" i="7" s="1"/>
  <c r="K53" i="7"/>
  <c r="L53" i="7" s="1"/>
  <c r="L52" i="7"/>
  <c r="J51" i="7"/>
  <c r="H50" i="7"/>
  <c r="H49" i="7"/>
  <c r="H48" i="7"/>
  <c r="L47" i="7"/>
  <c r="J46" i="7"/>
  <c r="F46" i="7"/>
  <c r="H45" i="7"/>
  <c r="H44" i="7"/>
  <c r="L43" i="7"/>
  <c r="J41" i="7"/>
  <c r="F41" i="7"/>
  <c r="H40" i="7"/>
  <c r="H39" i="7"/>
  <c r="H38" i="7"/>
  <c r="L37" i="7"/>
  <c r="J36" i="7"/>
  <c r="I36" i="7"/>
  <c r="F36" i="7"/>
  <c r="H35" i="7"/>
  <c r="K35" i="7" s="1"/>
  <c r="L35" i="7" s="1"/>
  <c r="H34" i="7"/>
  <c r="K34" i="7" s="1"/>
  <c r="L34" i="7" s="1"/>
  <c r="H33" i="7"/>
  <c r="K33" i="7" s="1"/>
  <c r="L33" i="7" s="1"/>
  <c r="L32" i="7"/>
  <c r="J31" i="7"/>
  <c r="F31" i="7"/>
  <c r="H30" i="7"/>
  <c r="H29" i="7"/>
  <c r="H28" i="7"/>
  <c r="L27" i="7"/>
  <c r="L26" i="7"/>
  <c r="H24" i="7"/>
  <c r="K24" i="7" s="1"/>
  <c r="L24" i="7" s="1"/>
  <c r="L23" i="7"/>
  <c r="H21" i="7"/>
  <c r="J21" i="7" s="1"/>
  <c r="J50" i="1" s="1"/>
  <c r="L50" i="1" s="1"/>
  <c r="H20" i="7"/>
  <c r="H19" i="7"/>
  <c r="K19" i="7" s="1"/>
  <c r="L19" i="7" s="1"/>
  <c r="H18" i="7"/>
  <c r="K18" i="7" s="1"/>
  <c r="L18" i="7" s="1"/>
  <c r="H17" i="7"/>
  <c r="K17" i="7" s="1"/>
  <c r="L17" i="7" s="1"/>
  <c r="L16" i="7"/>
  <c r="L13" i="7"/>
  <c r="C5" i="6"/>
  <c r="D5" i="8" s="1"/>
  <c r="C28" i="6"/>
  <c r="D28" i="8" s="1"/>
  <c r="C30" i="6"/>
  <c r="D30" i="8" s="1"/>
  <c r="C30" i="8" s="1"/>
  <c r="M30" i="8" s="1"/>
  <c r="B30" i="6"/>
  <c r="A30" i="6"/>
  <c r="B29" i="6"/>
  <c r="A29" i="6"/>
  <c r="B28" i="6"/>
  <c r="A28" i="6"/>
  <c r="B27" i="6"/>
  <c r="A27" i="6"/>
  <c r="B26" i="6"/>
  <c r="A26" i="6"/>
  <c r="B25" i="6"/>
  <c r="A25" i="6"/>
  <c r="B24" i="6"/>
  <c r="A24" i="6"/>
  <c r="B23" i="6"/>
  <c r="A23" i="6"/>
  <c r="B22" i="6"/>
  <c r="A22" i="6"/>
  <c r="B21" i="6"/>
  <c r="A21" i="6"/>
  <c r="B20" i="6"/>
  <c r="A20" i="6"/>
  <c r="B19" i="6"/>
  <c r="A19" i="6"/>
  <c r="B18" i="6"/>
  <c r="A18" i="6"/>
  <c r="B17" i="6"/>
  <c r="A17" i="6"/>
  <c r="B16" i="6"/>
  <c r="A16" i="6"/>
  <c r="B15" i="6"/>
  <c r="A15" i="6"/>
  <c r="B14" i="6"/>
  <c r="A14" i="6"/>
  <c r="B13" i="6"/>
  <c r="A13" i="6"/>
  <c r="B12" i="6"/>
  <c r="A12" i="6"/>
  <c r="B11" i="6"/>
  <c r="A11" i="6"/>
  <c r="B10" i="6"/>
  <c r="A10" i="6"/>
  <c r="B9" i="6"/>
  <c r="A9" i="6"/>
  <c r="B8" i="6"/>
  <c r="A8" i="6"/>
  <c r="B7" i="6"/>
  <c r="A7" i="6"/>
  <c r="B6" i="6"/>
  <c r="A6" i="6"/>
  <c r="B5" i="6"/>
  <c r="A5" i="6"/>
  <c r="B4" i="6"/>
  <c r="A4" i="6"/>
  <c r="B3" i="6"/>
  <c r="A3" i="6"/>
  <c r="B2" i="6"/>
  <c r="A2" i="6"/>
  <c r="N104" i="5"/>
  <c r="W82" i="5"/>
  <c r="V11" i="5"/>
  <c r="V119" i="5" s="1"/>
  <c r="L108" i="5"/>
  <c r="T108" i="5" s="1"/>
  <c r="K108" i="5"/>
  <c r="S108" i="5" s="1"/>
  <c r="K36" i="5"/>
  <c r="S36" i="5" s="1"/>
  <c r="L36" i="5"/>
  <c r="T36" i="5" s="1"/>
  <c r="I415" i="1"/>
  <c r="J415" i="1"/>
  <c r="F415" i="1"/>
  <c r="U8" i="5"/>
  <c r="E35" i="5"/>
  <c r="O107" i="5"/>
  <c r="O106" i="5"/>
  <c r="O105" i="5"/>
  <c r="M104" i="5"/>
  <c r="O103" i="5"/>
  <c r="O102" i="5"/>
  <c r="O101" i="5"/>
  <c r="O100" i="5"/>
  <c r="O99" i="5"/>
  <c r="O98" i="5"/>
  <c r="N97" i="5"/>
  <c r="M97" i="5"/>
  <c r="O96" i="5"/>
  <c r="O95" i="5"/>
  <c r="O94" i="5"/>
  <c r="O93" i="5"/>
  <c r="O92" i="5"/>
  <c r="O91" i="5"/>
  <c r="O90" i="5"/>
  <c r="O89" i="5"/>
  <c r="O88" i="5"/>
  <c r="N87" i="5"/>
  <c r="M87" i="5"/>
  <c r="O86" i="5"/>
  <c r="O85" i="5"/>
  <c r="O84" i="5"/>
  <c r="O83" i="5"/>
  <c r="O82" i="5"/>
  <c r="O35" i="5"/>
  <c r="O34" i="5"/>
  <c r="O33" i="5"/>
  <c r="N32" i="5"/>
  <c r="O32" i="5" s="1"/>
  <c r="O31" i="5"/>
  <c r="O30" i="5"/>
  <c r="O29" i="5"/>
  <c r="O28" i="5"/>
  <c r="O27" i="5"/>
  <c r="O26" i="5"/>
  <c r="N25" i="5"/>
  <c r="O25" i="5" s="1"/>
  <c r="O24" i="5"/>
  <c r="O23" i="5"/>
  <c r="O22" i="5"/>
  <c r="O21" i="5"/>
  <c r="O20" i="5"/>
  <c r="O19" i="5"/>
  <c r="O18" i="5"/>
  <c r="O17" i="5"/>
  <c r="O16" i="5"/>
  <c r="N15" i="5"/>
  <c r="O14" i="5"/>
  <c r="O13" i="5"/>
  <c r="O12" i="5"/>
  <c r="O11" i="5"/>
  <c r="O10" i="5"/>
  <c r="O9" i="5"/>
  <c r="O8" i="5"/>
  <c r="K37" i="5"/>
  <c r="K19" i="5"/>
  <c r="S19" i="5" s="1"/>
  <c r="C109" i="5"/>
  <c r="C91" i="5"/>
  <c r="F32" i="5"/>
  <c r="F25" i="5"/>
  <c r="F15" i="5"/>
  <c r="G8" i="5"/>
  <c r="E10" i="5"/>
  <c r="G10" i="5" s="1"/>
  <c r="E11" i="5"/>
  <c r="G11" i="5" s="1"/>
  <c r="E12" i="5"/>
  <c r="G12" i="5" s="1"/>
  <c r="E13" i="5"/>
  <c r="G13" i="5" s="1"/>
  <c r="E14" i="5"/>
  <c r="G14" i="5" s="1"/>
  <c r="E15" i="5"/>
  <c r="E16" i="5"/>
  <c r="G16" i="5" s="1"/>
  <c r="E17" i="5"/>
  <c r="G17" i="5" s="1"/>
  <c r="E18" i="5"/>
  <c r="G18" i="5" s="1"/>
  <c r="E19" i="5"/>
  <c r="G19" i="5" s="1"/>
  <c r="E20" i="5"/>
  <c r="G20" i="5" s="1"/>
  <c r="E21" i="5"/>
  <c r="G21" i="5" s="1"/>
  <c r="E22" i="5"/>
  <c r="G22" i="5" s="1"/>
  <c r="E23" i="5"/>
  <c r="G23" i="5" s="1"/>
  <c r="E24" i="5"/>
  <c r="G24" i="5" s="1"/>
  <c r="E25" i="5"/>
  <c r="E26" i="5"/>
  <c r="G26" i="5" s="1"/>
  <c r="E27" i="5"/>
  <c r="G27" i="5" s="1"/>
  <c r="E28" i="5"/>
  <c r="G28" i="5" s="1"/>
  <c r="E29" i="5"/>
  <c r="G29" i="5" s="1"/>
  <c r="E30" i="5"/>
  <c r="E31" i="5"/>
  <c r="G31" i="5" s="1"/>
  <c r="E32" i="5"/>
  <c r="E33" i="5"/>
  <c r="G33" i="5" s="1"/>
  <c r="E34" i="5"/>
  <c r="G34" i="5" s="1"/>
  <c r="E36" i="5"/>
  <c r="G9" i="5"/>
  <c r="W105" i="5"/>
  <c r="U104" i="5"/>
  <c r="W90" i="5"/>
  <c r="W89" i="5"/>
  <c r="W88" i="5"/>
  <c r="U87" i="5"/>
  <c r="W86" i="5"/>
  <c r="W85" i="5"/>
  <c r="W84" i="5"/>
  <c r="W83" i="5"/>
  <c r="O15" i="5"/>
  <c r="G105" i="5"/>
  <c r="E104" i="5"/>
  <c r="G102" i="5"/>
  <c r="G101" i="5"/>
  <c r="E97" i="5"/>
  <c r="G96" i="5"/>
  <c r="G91" i="5"/>
  <c r="G88" i="5"/>
  <c r="E87" i="5"/>
  <c r="D107" i="5"/>
  <c r="D143" i="5" s="1"/>
  <c r="C107" i="5"/>
  <c r="D106" i="5"/>
  <c r="D142" i="5" s="1"/>
  <c r="C104" i="5"/>
  <c r="D103" i="5"/>
  <c r="D139" i="5" s="1"/>
  <c r="C103" i="5"/>
  <c r="D102" i="5"/>
  <c r="D138" i="5" s="1"/>
  <c r="C100" i="5"/>
  <c r="C136" i="5" s="1"/>
  <c r="D99" i="5"/>
  <c r="D135" i="5" s="1"/>
  <c r="K27" i="5"/>
  <c r="S27" i="5" s="1"/>
  <c r="D98" i="5"/>
  <c r="C96" i="5"/>
  <c r="D95" i="5"/>
  <c r="D131" i="5" s="1"/>
  <c r="C95" i="5"/>
  <c r="D94" i="5"/>
  <c r="D130" i="5" s="1"/>
  <c r="C92" i="5"/>
  <c r="C128" i="5" s="1"/>
  <c r="D91" i="5"/>
  <c r="D127" i="5" s="1"/>
  <c r="D90" i="5"/>
  <c r="C88" i="5"/>
  <c r="B12" i="5"/>
  <c r="C87" i="5"/>
  <c r="C123" i="5" s="1"/>
  <c r="D86" i="5"/>
  <c r="D122" i="5" s="1"/>
  <c r="C84" i="5"/>
  <c r="C120" i="5" s="1"/>
  <c r="D83" i="5"/>
  <c r="D119" i="5" s="1"/>
  <c r="C83" i="5"/>
  <c r="C119" i="5" s="1"/>
  <c r="D82" i="5"/>
  <c r="C80" i="5"/>
  <c r="K50" i="7" l="1"/>
  <c r="I50" i="7"/>
  <c r="I135" i="1" s="1"/>
  <c r="K59" i="7"/>
  <c r="I59" i="7"/>
  <c r="J71" i="7"/>
  <c r="J183" i="1" s="1"/>
  <c r="L183" i="1" s="1"/>
  <c r="K159" i="7"/>
  <c r="I159" i="7"/>
  <c r="K29" i="7"/>
  <c r="L29" i="7" s="1"/>
  <c r="I29" i="7"/>
  <c r="I80" i="1" s="1"/>
  <c r="L80" i="1" s="1"/>
  <c r="K160" i="7"/>
  <c r="I160" i="7"/>
  <c r="I379" i="1" s="1"/>
  <c r="K28" i="7"/>
  <c r="I28" i="7"/>
  <c r="I49" i="1"/>
  <c r="L49" i="1" s="1"/>
  <c r="I20" i="7"/>
  <c r="I22" i="7" s="1"/>
  <c r="K30" i="7"/>
  <c r="I30" i="7"/>
  <c r="I81" i="1" s="1"/>
  <c r="L81" i="1" s="1"/>
  <c r="K38" i="7"/>
  <c r="I38" i="7"/>
  <c r="K39" i="7"/>
  <c r="L39" i="7" s="1"/>
  <c r="I39" i="7"/>
  <c r="I110" i="1" s="1"/>
  <c r="I9" i="8" s="1"/>
  <c r="H9" i="8" s="1"/>
  <c r="K44" i="7"/>
  <c r="I44" i="7"/>
  <c r="K48" i="7"/>
  <c r="I48" i="7"/>
  <c r="K40" i="7"/>
  <c r="L40" i="7" s="1"/>
  <c r="I40" i="7"/>
  <c r="I111" i="1" s="1"/>
  <c r="K45" i="7"/>
  <c r="I45" i="7"/>
  <c r="I123" i="1" s="1"/>
  <c r="L123" i="1" s="1"/>
  <c r="K49" i="7"/>
  <c r="I49" i="7"/>
  <c r="I134" i="1" s="1"/>
  <c r="L134" i="1" s="1"/>
  <c r="K144" i="7"/>
  <c r="J144" i="7"/>
  <c r="V103" i="5"/>
  <c r="K109" i="3"/>
  <c r="L60" i="7"/>
  <c r="J162" i="1"/>
  <c r="K57" i="7"/>
  <c r="L57" i="7" s="1"/>
  <c r="U109" i="5"/>
  <c r="V97" i="5"/>
  <c r="I341" i="1"/>
  <c r="J409" i="1"/>
  <c r="J22" i="7"/>
  <c r="I313" i="1"/>
  <c r="J360" i="1"/>
  <c r="L61" i="7"/>
  <c r="J314" i="1"/>
  <c r="J361" i="1"/>
  <c r="V65" i="5"/>
  <c r="W65" i="5" s="1"/>
  <c r="V66" i="5"/>
  <c r="W66" i="5" s="1"/>
  <c r="I24" i="8"/>
  <c r="V100" i="5"/>
  <c r="W100" i="5" s="1"/>
  <c r="C24" i="6"/>
  <c r="D24" i="8" s="1"/>
  <c r="W62" i="5"/>
  <c r="W60" i="5"/>
  <c r="V61" i="5"/>
  <c r="V64" i="5"/>
  <c r="W64" i="5" s="1"/>
  <c r="V36" i="5"/>
  <c r="V144" i="5" s="1"/>
  <c r="W70" i="5"/>
  <c r="K96" i="5"/>
  <c r="S96" i="5" s="1"/>
  <c r="C132" i="5"/>
  <c r="K104" i="5"/>
  <c r="S104" i="5" s="1"/>
  <c r="C140" i="5"/>
  <c r="C127" i="5"/>
  <c r="K127" i="5" s="1"/>
  <c r="S127" i="5" s="1"/>
  <c r="N140" i="5"/>
  <c r="W103" i="5"/>
  <c r="K88" i="5"/>
  <c r="S88" i="5" s="1"/>
  <c r="C124" i="5"/>
  <c r="K124" i="5" s="1"/>
  <c r="S124" i="5" s="1"/>
  <c r="D134" i="5"/>
  <c r="L134" i="5" s="1"/>
  <c r="T134" i="5" s="1"/>
  <c r="W102" i="5"/>
  <c r="W106" i="5"/>
  <c r="D118" i="5"/>
  <c r="L118" i="5" s="1"/>
  <c r="T118" i="5" s="1"/>
  <c r="L126" i="5"/>
  <c r="T126" i="5" s="1"/>
  <c r="D126" i="5"/>
  <c r="C131" i="5"/>
  <c r="K131" i="5" s="1"/>
  <c r="S131" i="5" s="1"/>
  <c r="C139" i="5"/>
  <c r="K139" i="5" s="1"/>
  <c r="S139" i="5" s="1"/>
  <c r="C143" i="5"/>
  <c r="K143" i="5" s="1"/>
  <c r="S143" i="5" s="1"/>
  <c r="N133" i="5"/>
  <c r="W92" i="5"/>
  <c r="W94" i="5"/>
  <c r="W107" i="5"/>
  <c r="W96" i="5"/>
  <c r="K80" i="5"/>
  <c r="S80" i="5" s="1"/>
  <c r="C116" i="5"/>
  <c r="K116" i="5" s="1"/>
  <c r="S116" i="5" s="1"/>
  <c r="K109" i="5"/>
  <c r="S109" i="5" s="1"/>
  <c r="C145" i="5"/>
  <c r="N123" i="5"/>
  <c r="W99" i="5"/>
  <c r="W93" i="5"/>
  <c r="W95" i="5"/>
  <c r="U34" i="5"/>
  <c r="U72" i="5"/>
  <c r="L142" i="5"/>
  <c r="T142" i="5" s="1"/>
  <c r="O97" i="5"/>
  <c r="L138" i="5"/>
  <c r="T138" i="5" s="1"/>
  <c r="K123" i="5"/>
  <c r="S123" i="5" s="1"/>
  <c r="L130" i="5"/>
  <c r="T130" i="5" s="1"/>
  <c r="G35" i="5"/>
  <c r="E37" i="5"/>
  <c r="E109" i="5"/>
  <c r="V101" i="5"/>
  <c r="Q101" i="3"/>
  <c r="Q102" i="3"/>
  <c r="K24" i="8" s="1"/>
  <c r="I8" i="8"/>
  <c r="H8" i="8" s="1"/>
  <c r="M8" i="8" s="1"/>
  <c r="K415" i="1"/>
  <c r="L415" i="1" s="1"/>
  <c r="V22" i="5"/>
  <c r="V130" i="5" s="1"/>
  <c r="V28" i="5"/>
  <c r="V18" i="5"/>
  <c r="V126" i="5" s="1"/>
  <c r="C29" i="6"/>
  <c r="D29" i="8" s="1"/>
  <c r="H19" i="1"/>
  <c r="K19" i="1" s="1"/>
  <c r="L19" i="1" s="1"/>
  <c r="V21" i="5"/>
  <c r="V129" i="5" s="1"/>
  <c r="V34" i="5"/>
  <c r="V142" i="5" s="1"/>
  <c r="V31" i="5"/>
  <c r="C25" i="6"/>
  <c r="D25" i="8" s="1"/>
  <c r="V27" i="5"/>
  <c r="V135" i="5" s="1"/>
  <c r="V26" i="5"/>
  <c r="V134" i="5" s="1"/>
  <c r="C17" i="6"/>
  <c r="D17" i="8" s="1"/>
  <c r="V23" i="5"/>
  <c r="V131" i="5" s="1"/>
  <c r="C12" i="6"/>
  <c r="D12" i="8" s="1"/>
  <c r="C12" i="8" s="1"/>
  <c r="M12" i="8" s="1"/>
  <c r="U20" i="5"/>
  <c r="U28" i="5"/>
  <c r="C13" i="6"/>
  <c r="D13" i="8" s="1"/>
  <c r="V20" i="5"/>
  <c r="V128" i="5" s="1"/>
  <c r="U12" i="5"/>
  <c r="U32" i="5"/>
  <c r="U21" i="5"/>
  <c r="U37" i="5"/>
  <c r="V121" i="5"/>
  <c r="U16" i="5"/>
  <c r="U29" i="5"/>
  <c r="C18" i="6"/>
  <c r="D18" i="8" s="1"/>
  <c r="C19" i="6"/>
  <c r="D19" i="8" s="1"/>
  <c r="C23" i="6"/>
  <c r="D23" i="8" s="1"/>
  <c r="V35" i="5"/>
  <c r="V143" i="5" s="1"/>
  <c r="C26" i="6"/>
  <c r="D26" i="8" s="1"/>
  <c r="V30" i="5"/>
  <c r="V29" i="5"/>
  <c r="C22" i="6"/>
  <c r="D22" i="8" s="1"/>
  <c r="C21" i="6"/>
  <c r="D21" i="8" s="1"/>
  <c r="W98" i="5"/>
  <c r="V24" i="5"/>
  <c r="V132" i="5" s="1"/>
  <c r="C15" i="6"/>
  <c r="D15" i="8" s="1"/>
  <c r="V19" i="5"/>
  <c r="M156" i="7"/>
  <c r="M64" i="7"/>
  <c r="H22" i="7"/>
  <c r="J104" i="7"/>
  <c r="M22" i="7"/>
  <c r="K173" i="7"/>
  <c r="L173" i="7" s="1"/>
  <c r="K20" i="7"/>
  <c r="L20" i="7" s="1"/>
  <c r="H55" i="7"/>
  <c r="K55" i="7" s="1"/>
  <c r="L55" i="7" s="1"/>
  <c r="K143" i="7"/>
  <c r="L143" i="7" s="1"/>
  <c r="J123" i="7"/>
  <c r="K152" i="7"/>
  <c r="L152" i="7" s="1"/>
  <c r="J96" i="7"/>
  <c r="J240" i="1" s="1"/>
  <c r="L240" i="1" s="1"/>
  <c r="K116" i="7"/>
  <c r="L116" i="7" s="1"/>
  <c r="H126" i="7"/>
  <c r="G126" i="7" s="1"/>
  <c r="K130" i="7"/>
  <c r="L130" i="7" s="1"/>
  <c r="K166" i="7"/>
  <c r="L166" i="7" s="1"/>
  <c r="J70" i="7"/>
  <c r="K153" i="7"/>
  <c r="L153" i="7" s="1"/>
  <c r="H46" i="7"/>
  <c r="K46" i="7" s="1"/>
  <c r="J79" i="7"/>
  <c r="J87" i="7"/>
  <c r="J220" i="1" s="1"/>
  <c r="L220" i="1" s="1"/>
  <c r="J95" i="7"/>
  <c r="I103" i="7"/>
  <c r="J115" i="7"/>
  <c r="I122" i="7"/>
  <c r="I165" i="7"/>
  <c r="L165" i="7" s="1"/>
  <c r="I172" i="7"/>
  <c r="L172" i="7" s="1"/>
  <c r="H99" i="7"/>
  <c r="G99" i="7" s="1"/>
  <c r="K131" i="7"/>
  <c r="L131" i="7" s="1"/>
  <c r="I151" i="7"/>
  <c r="L151" i="7" s="1"/>
  <c r="J167" i="7"/>
  <c r="L167" i="7" s="1"/>
  <c r="J174" i="7"/>
  <c r="L174" i="7" s="1"/>
  <c r="H51" i="7"/>
  <c r="K51" i="7" s="1"/>
  <c r="J78" i="7"/>
  <c r="I94" i="7"/>
  <c r="K114" i="7"/>
  <c r="L114" i="7" s="1"/>
  <c r="K124" i="7"/>
  <c r="L124" i="7" s="1"/>
  <c r="H147" i="7"/>
  <c r="K147" i="7" s="1"/>
  <c r="K77" i="7"/>
  <c r="I77" i="7"/>
  <c r="K21" i="7"/>
  <c r="L21" i="7" s="1"/>
  <c r="H31" i="7"/>
  <c r="G31" i="7" s="1"/>
  <c r="H41" i="7"/>
  <c r="H36" i="7"/>
  <c r="H64" i="7"/>
  <c r="K64" i="7" s="1"/>
  <c r="J64" i="7"/>
  <c r="F42" i="7"/>
  <c r="J42" i="7"/>
  <c r="I73" i="7"/>
  <c r="K69" i="7"/>
  <c r="L69" i="7" s="1"/>
  <c r="K71" i="7"/>
  <c r="H81" i="7"/>
  <c r="F109" i="7"/>
  <c r="H90" i="7"/>
  <c r="J86" i="7"/>
  <c r="I135" i="7"/>
  <c r="I147" i="7"/>
  <c r="H73" i="7"/>
  <c r="G73" i="7" s="1"/>
  <c r="K85" i="7"/>
  <c r="I85" i="7"/>
  <c r="I218" i="1" s="1"/>
  <c r="L218" i="1" s="1"/>
  <c r="H108" i="7"/>
  <c r="K132" i="7"/>
  <c r="J132" i="7"/>
  <c r="F157" i="7"/>
  <c r="K105" i="7"/>
  <c r="J105" i="7"/>
  <c r="J260" i="1" s="1"/>
  <c r="L260" i="1" s="1"/>
  <c r="I118" i="7"/>
  <c r="H139" i="7"/>
  <c r="K145" i="7"/>
  <c r="H118" i="7"/>
  <c r="H175" i="7"/>
  <c r="H135" i="7"/>
  <c r="H156" i="7"/>
  <c r="H168" i="7"/>
  <c r="H161" i="7"/>
  <c r="M109" i="5"/>
  <c r="U13" i="5"/>
  <c r="U24" i="5"/>
  <c r="U36" i="5"/>
  <c r="N109" i="5"/>
  <c r="O87" i="5"/>
  <c r="H415" i="1"/>
  <c r="U9" i="5"/>
  <c r="U17" i="5"/>
  <c r="U25" i="5"/>
  <c r="U33" i="5"/>
  <c r="U11" i="5"/>
  <c r="W11" i="5" s="1"/>
  <c r="U15" i="5"/>
  <c r="U19" i="5"/>
  <c r="U23" i="5"/>
  <c r="U27" i="5"/>
  <c r="U31" i="5"/>
  <c r="U35" i="5"/>
  <c r="U10" i="5"/>
  <c r="U14" i="5"/>
  <c r="U18" i="5"/>
  <c r="U22" i="5"/>
  <c r="U26" i="5"/>
  <c r="U30" i="5"/>
  <c r="O104" i="5"/>
  <c r="F87" i="5"/>
  <c r="K95" i="5"/>
  <c r="S95" i="5" s="1"/>
  <c r="L18" i="5"/>
  <c r="T18" i="5" s="1"/>
  <c r="K23" i="5"/>
  <c r="S23" i="5" s="1"/>
  <c r="K31" i="5"/>
  <c r="S31" i="5" s="1"/>
  <c r="K15" i="5"/>
  <c r="S15" i="5" s="1"/>
  <c r="L15" i="5"/>
  <c r="K87" i="5"/>
  <c r="S87" i="5" s="1"/>
  <c r="L26" i="5"/>
  <c r="T26" i="5" s="1"/>
  <c r="K28" i="5"/>
  <c r="S28" i="5" s="1"/>
  <c r="L31" i="5"/>
  <c r="T31" i="5" s="1"/>
  <c r="L10" i="5"/>
  <c r="T10" i="5" s="1"/>
  <c r="L94" i="5"/>
  <c r="T94" i="5" s="1"/>
  <c r="L119" i="5"/>
  <c r="T119" i="5" s="1"/>
  <c r="L83" i="5"/>
  <c r="T83" i="5" s="1"/>
  <c r="K128" i="5"/>
  <c r="S128" i="5" s="1"/>
  <c r="K92" i="5"/>
  <c r="S92" i="5" s="1"/>
  <c r="D93" i="5"/>
  <c r="D129" i="5" s="1"/>
  <c r="L21" i="5"/>
  <c r="T21" i="5" s="1"/>
  <c r="C97" i="5"/>
  <c r="C133" i="5" s="1"/>
  <c r="K25" i="5"/>
  <c r="S25" i="5" s="1"/>
  <c r="G94" i="5"/>
  <c r="L34" i="5"/>
  <c r="T34" i="5" s="1"/>
  <c r="C90" i="5"/>
  <c r="C126" i="5" s="1"/>
  <c r="K18" i="5"/>
  <c r="S18" i="5" s="1"/>
  <c r="D92" i="5"/>
  <c r="D128" i="5" s="1"/>
  <c r="L20" i="5"/>
  <c r="T20" i="5" s="1"/>
  <c r="C94" i="5"/>
  <c r="C130" i="5" s="1"/>
  <c r="K22" i="5"/>
  <c r="S22" i="5" s="1"/>
  <c r="L135" i="5"/>
  <c r="T135" i="5" s="1"/>
  <c r="L99" i="5"/>
  <c r="T99" i="5" s="1"/>
  <c r="C105" i="5"/>
  <c r="C141" i="5" s="1"/>
  <c r="K33" i="5"/>
  <c r="S33" i="5" s="1"/>
  <c r="G84" i="5"/>
  <c r="G95" i="5"/>
  <c r="G103" i="5"/>
  <c r="K20" i="5"/>
  <c r="S20" i="5" s="1"/>
  <c r="K12" i="5"/>
  <c r="S12" i="5" s="1"/>
  <c r="L23" i="5"/>
  <c r="T23" i="5" s="1"/>
  <c r="D84" i="5"/>
  <c r="D120" i="5" s="1"/>
  <c r="L12" i="5"/>
  <c r="T12" i="5" s="1"/>
  <c r="C89" i="5"/>
  <c r="C125" i="5" s="1"/>
  <c r="K17" i="5"/>
  <c r="S17" i="5" s="1"/>
  <c r="D96" i="5"/>
  <c r="D132" i="5" s="1"/>
  <c r="L24" i="5"/>
  <c r="T24" i="5" s="1"/>
  <c r="C98" i="5"/>
  <c r="C134" i="5" s="1"/>
  <c r="K26" i="5"/>
  <c r="S26" i="5" s="1"/>
  <c r="K136" i="5"/>
  <c r="S136" i="5" s="1"/>
  <c r="K100" i="5"/>
  <c r="S100" i="5" s="1"/>
  <c r="D101" i="5"/>
  <c r="D137" i="5" s="1"/>
  <c r="L29" i="5"/>
  <c r="T29" i="5" s="1"/>
  <c r="L139" i="5"/>
  <c r="T139" i="5" s="1"/>
  <c r="L103" i="5"/>
  <c r="T103" i="5" s="1"/>
  <c r="D105" i="5"/>
  <c r="D141" i="5" s="1"/>
  <c r="L33" i="5"/>
  <c r="T33" i="5" s="1"/>
  <c r="L143" i="5"/>
  <c r="T143" i="5" s="1"/>
  <c r="L107" i="5"/>
  <c r="T107" i="5" s="1"/>
  <c r="G85" i="5"/>
  <c r="G92" i="5"/>
  <c r="F97" i="5"/>
  <c r="G100" i="5"/>
  <c r="G107" i="5"/>
  <c r="C99" i="5"/>
  <c r="C135" i="5" s="1"/>
  <c r="K35" i="5"/>
  <c r="S35" i="5" s="1"/>
  <c r="K11" i="5"/>
  <c r="S11" i="5" s="1"/>
  <c r="L30" i="5"/>
  <c r="T30" i="5" s="1"/>
  <c r="L22" i="5"/>
  <c r="T22" i="5" s="1"/>
  <c r="L14" i="5"/>
  <c r="T14" i="5" s="1"/>
  <c r="L90" i="5"/>
  <c r="T90" i="5" s="1"/>
  <c r="L98" i="5"/>
  <c r="T98" i="5" s="1"/>
  <c r="L106" i="5"/>
  <c r="T106" i="5" s="1"/>
  <c r="C82" i="5"/>
  <c r="C118" i="5" s="1"/>
  <c r="K10" i="5"/>
  <c r="S10" i="5" s="1"/>
  <c r="C85" i="5"/>
  <c r="C121" i="5" s="1"/>
  <c r="K13" i="5"/>
  <c r="S13" i="5" s="1"/>
  <c r="D88" i="5"/>
  <c r="D124" i="5" s="1"/>
  <c r="L16" i="5"/>
  <c r="T16" i="5" s="1"/>
  <c r="L131" i="5"/>
  <c r="T131" i="5" s="1"/>
  <c r="L95" i="5"/>
  <c r="T95" i="5" s="1"/>
  <c r="B26" i="5"/>
  <c r="L32" i="5"/>
  <c r="G83" i="5"/>
  <c r="G90" i="5"/>
  <c r="G98" i="5"/>
  <c r="F104" i="5"/>
  <c r="F140" i="5" s="1"/>
  <c r="G106" i="5"/>
  <c r="L102" i="5"/>
  <c r="T102" i="5" s="1"/>
  <c r="D80" i="5"/>
  <c r="D116" i="5" s="1"/>
  <c r="L8" i="5"/>
  <c r="T8" i="5" s="1"/>
  <c r="K120" i="5"/>
  <c r="S120" i="5" s="1"/>
  <c r="K84" i="5"/>
  <c r="S84" i="5" s="1"/>
  <c r="D85" i="5"/>
  <c r="D121" i="5" s="1"/>
  <c r="L13" i="5"/>
  <c r="T13" i="5" s="1"/>
  <c r="B20" i="5"/>
  <c r="L25" i="5"/>
  <c r="C101" i="5"/>
  <c r="C137" i="5" s="1"/>
  <c r="K29" i="5"/>
  <c r="S29" i="5" s="1"/>
  <c r="G99" i="5"/>
  <c r="K132" i="5"/>
  <c r="S132" i="5" s="1"/>
  <c r="K8" i="5"/>
  <c r="S8" i="5" s="1"/>
  <c r="L82" i="5"/>
  <c r="T82" i="5" s="1"/>
  <c r="K103" i="5"/>
  <c r="S103" i="5" s="1"/>
  <c r="C81" i="5"/>
  <c r="C117" i="5" s="1"/>
  <c r="K9" i="5"/>
  <c r="S9" i="5" s="1"/>
  <c r="C86" i="5"/>
  <c r="C122" i="5" s="1"/>
  <c r="K14" i="5"/>
  <c r="S14" i="5" s="1"/>
  <c r="D81" i="5"/>
  <c r="D117" i="5" s="1"/>
  <c r="L9" i="5"/>
  <c r="T9" i="5" s="1"/>
  <c r="K119" i="5"/>
  <c r="S119" i="5" s="1"/>
  <c r="K83" i="5"/>
  <c r="S83" i="5" s="1"/>
  <c r="L122" i="5"/>
  <c r="T122" i="5" s="1"/>
  <c r="L86" i="5"/>
  <c r="T86" i="5" s="1"/>
  <c r="D89" i="5"/>
  <c r="D125" i="5" s="1"/>
  <c r="L17" i="5"/>
  <c r="T17" i="5" s="1"/>
  <c r="L127" i="5"/>
  <c r="T127" i="5" s="1"/>
  <c r="L91" i="5"/>
  <c r="T91" i="5" s="1"/>
  <c r="C93" i="5"/>
  <c r="C129" i="5" s="1"/>
  <c r="K21" i="5"/>
  <c r="S21" i="5" s="1"/>
  <c r="D100" i="5"/>
  <c r="D136" i="5" s="1"/>
  <c r="L28" i="5"/>
  <c r="T28" i="5" s="1"/>
  <c r="C102" i="5"/>
  <c r="C138" i="5" s="1"/>
  <c r="K30" i="5"/>
  <c r="S30" i="5" s="1"/>
  <c r="C106" i="5"/>
  <c r="C142" i="5" s="1"/>
  <c r="K34" i="5"/>
  <c r="S34" i="5" s="1"/>
  <c r="G82" i="5"/>
  <c r="G86" i="5"/>
  <c r="G89" i="5"/>
  <c r="G93" i="5"/>
  <c r="K32" i="5"/>
  <c r="S32" i="5" s="1"/>
  <c r="K24" i="5"/>
  <c r="S24" i="5" s="1"/>
  <c r="K16" i="5"/>
  <c r="S16" i="5" s="1"/>
  <c r="L35" i="5"/>
  <c r="T35" i="5" s="1"/>
  <c r="L27" i="5"/>
  <c r="T27" i="5" s="1"/>
  <c r="L19" i="5"/>
  <c r="T19" i="5" s="1"/>
  <c r="L11" i="5"/>
  <c r="T11" i="5" s="1"/>
  <c r="K91" i="5"/>
  <c r="S91" i="5" s="1"/>
  <c r="K107" i="5"/>
  <c r="S107" i="5" s="1"/>
  <c r="N37" i="5"/>
  <c r="O37" i="5"/>
  <c r="W87" i="5"/>
  <c r="D104" i="5"/>
  <c r="D97" i="5"/>
  <c r="D87" i="5"/>
  <c r="F37" i="5"/>
  <c r="G30" i="5"/>
  <c r="G15" i="5"/>
  <c r="G25" i="5"/>
  <c r="G32" i="5"/>
  <c r="K31" i="7" l="1"/>
  <c r="L59" i="7"/>
  <c r="I122" i="1"/>
  <c r="L122" i="1" s="1"/>
  <c r="I46" i="7"/>
  <c r="L45" i="7"/>
  <c r="L44" i="7"/>
  <c r="L30" i="7"/>
  <c r="L160" i="7"/>
  <c r="L71" i="7"/>
  <c r="I7" i="8"/>
  <c r="H7" i="8" s="1"/>
  <c r="I133" i="1"/>
  <c r="I51" i="7"/>
  <c r="I109" i="1"/>
  <c r="I41" i="7"/>
  <c r="I79" i="1"/>
  <c r="I31" i="7"/>
  <c r="L31" i="7" s="1"/>
  <c r="I161" i="7"/>
  <c r="I378" i="1"/>
  <c r="L135" i="1"/>
  <c r="I11" i="8"/>
  <c r="H11" i="8" s="1"/>
  <c r="L46" i="7"/>
  <c r="L51" i="7"/>
  <c r="L49" i="7"/>
  <c r="L48" i="7"/>
  <c r="L38" i="7"/>
  <c r="L28" i="7"/>
  <c r="L159" i="7"/>
  <c r="L50" i="7"/>
  <c r="L115" i="7"/>
  <c r="J279" i="1"/>
  <c r="L279" i="1" s="1"/>
  <c r="L79" i="7"/>
  <c r="J201" i="1"/>
  <c r="L201" i="1" s="1"/>
  <c r="L70" i="7"/>
  <c r="J182" i="1"/>
  <c r="L182" i="1" s="1"/>
  <c r="L123" i="7"/>
  <c r="J296" i="1"/>
  <c r="L296" i="1" s="1"/>
  <c r="L78" i="7"/>
  <c r="J200" i="1"/>
  <c r="L200" i="1" s="1"/>
  <c r="L103" i="7"/>
  <c r="I258" i="1"/>
  <c r="L258" i="1" s="1"/>
  <c r="L77" i="7"/>
  <c r="I199" i="1"/>
  <c r="L199" i="1" s="1"/>
  <c r="L95" i="7"/>
  <c r="J239" i="1"/>
  <c r="L239" i="1" s="1"/>
  <c r="L104" i="7"/>
  <c r="J259" i="1"/>
  <c r="L259" i="1" s="1"/>
  <c r="J166" i="1"/>
  <c r="L162" i="1"/>
  <c r="V55" i="5"/>
  <c r="W55" i="5" s="1"/>
  <c r="L94" i="7"/>
  <c r="I238" i="1"/>
  <c r="L238" i="1" s="1"/>
  <c r="L86" i="7"/>
  <c r="J219" i="1"/>
  <c r="L219" i="1" s="1"/>
  <c r="L122" i="7"/>
  <c r="I295" i="1"/>
  <c r="L295" i="1" s="1"/>
  <c r="H24" i="8"/>
  <c r="V138" i="5"/>
  <c r="L87" i="7"/>
  <c r="M90" i="7"/>
  <c r="L105" i="7"/>
  <c r="L85" i="7"/>
  <c r="J342" i="1"/>
  <c r="L144" i="7"/>
  <c r="J343" i="1"/>
  <c r="L145" i="7"/>
  <c r="L132" i="7"/>
  <c r="L96" i="7"/>
  <c r="M99" i="7"/>
  <c r="W61" i="5"/>
  <c r="V136" i="5"/>
  <c r="L87" i="5"/>
  <c r="D123" i="5"/>
  <c r="G87" i="5"/>
  <c r="F123" i="5"/>
  <c r="L104" i="5"/>
  <c r="T104" i="5" s="1"/>
  <c r="R98" i="5" s="1"/>
  <c r="D140" i="5"/>
  <c r="W97" i="5"/>
  <c r="W101" i="5"/>
  <c r="V137" i="5"/>
  <c r="L97" i="5"/>
  <c r="T97" i="5" s="1"/>
  <c r="R92" i="5" s="1"/>
  <c r="D133" i="5"/>
  <c r="G97" i="5"/>
  <c r="F133" i="5"/>
  <c r="N145" i="5"/>
  <c r="K145" i="5"/>
  <c r="S145" i="5" s="1"/>
  <c r="K140" i="5"/>
  <c r="S140" i="5" s="1"/>
  <c r="W17" i="5"/>
  <c r="V104" i="5"/>
  <c r="F24" i="8"/>
  <c r="C24" i="8" s="1"/>
  <c r="Q103" i="3"/>
  <c r="I6" i="8"/>
  <c r="H6" i="8" s="1"/>
  <c r="W28" i="5"/>
  <c r="W18" i="5"/>
  <c r="W22" i="5"/>
  <c r="F177" i="7"/>
  <c r="W34" i="5"/>
  <c r="W12" i="5"/>
  <c r="W21" i="5"/>
  <c r="W13" i="5"/>
  <c r="W20" i="5"/>
  <c r="W23" i="5"/>
  <c r="I175" i="7"/>
  <c r="I408" i="1"/>
  <c r="M175" i="7"/>
  <c r="J410" i="1"/>
  <c r="W27" i="5"/>
  <c r="W26" i="5"/>
  <c r="I156" i="7"/>
  <c r="I359" i="1"/>
  <c r="W31" i="5"/>
  <c r="M135" i="7"/>
  <c r="J315" i="1"/>
  <c r="M126" i="7"/>
  <c r="M118" i="7"/>
  <c r="I90" i="7"/>
  <c r="W35" i="5"/>
  <c r="W30" i="5"/>
  <c r="C14" i="6"/>
  <c r="D14" i="8" s="1"/>
  <c r="V32" i="5"/>
  <c r="W32" i="5" s="1"/>
  <c r="V25" i="5"/>
  <c r="W25" i="5" s="1"/>
  <c r="W14" i="5"/>
  <c r="W24" i="5"/>
  <c r="C20" i="6"/>
  <c r="D20" i="8" s="1"/>
  <c r="W33" i="5"/>
  <c r="W29" i="5"/>
  <c r="W19" i="5"/>
  <c r="M168" i="7"/>
  <c r="M157" i="7"/>
  <c r="M147" i="7"/>
  <c r="M81" i="7"/>
  <c r="I126" i="7"/>
  <c r="I99" i="7"/>
  <c r="G51" i="7"/>
  <c r="J168" i="7"/>
  <c r="K99" i="7"/>
  <c r="I108" i="7"/>
  <c r="G55" i="7"/>
  <c r="K126" i="7"/>
  <c r="J73" i="7"/>
  <c r="J108" i="7"/>
  <c r="M108" i="7" s="1"/>
  <c r="J135" i="7"/>
  <c r="J156" i="7"/>
  <c r="I81" i="7"/>
  <c r="I168" i="7"/>
  <c r="J81" i="7"/>
  <c r="G147" i="7"/>
  <c r="J175" i="7"/>
  <c r="G46" i="7"/>
  <c r="J118" i="7"/>
  <c r="J90" i="7"/>
  <c r="J126" i="7"/>
  <c r="I64" i="7"/>
  <c r="L64" i="7" s="1"/>
  <c r="H157" i="7"/>
  <c r="G157" i="7" s="1"/>
  <c r="J99" i="7"/>
  <c r="K175" i="7"/>
  <c r="G175" i="7"/>
  <c r="K22" i="7"/>
  <c r="L22" i="7" s="1"/>
  <c r="G22" i="7"/>
  <c r="K168" i="7"/>
  <c r="G168" i="7"/>
  <c r="G135" i="7"/>
  <c r="K135" i="7"/>
  <c r="K118" i="7"/>
  <c r="G118" i="7"/>
  <c r="K90" i="7"/>
  <c r="G90" i="7"/>
  <c r="K36" i="7"/>
  <c r="L36" i="7" s="1"/>
  <c r="G36" i="7"/>
  <c r="K108" i="7"/>
  <c r="G108" i="7"/>
  <c r="K81" i="7"/>
  <c r="G81" i="7"/>
  <c r="J147" i="7"/>
  <c r="L147" i="7" s="1"/>
  <c r="H109" i="7"/>
  <c r="H42" i="7"/>
  <c r="K41" i="7"/>
  <c r="L41" i="7" s="1"/>
  <c r="G41" i="7"/>
  <c r="G161" i="7"/>
  <c r="K161" i="7"/>
  <c r="L161" i="7" s="1"/>
  <c r="G156" i="7"/>
  <c r="K156" i="7"/>
  <c r="K139" i="7"/>
  <c r="L139" i="7" s="1"/>
  <c r="G139" i="7"/>
  <c r="K73" i="7"/>
  <c r="G104" i="5"/>
  <c r="F109" i="5"/>
  <c r="F145" i="5" s="1"/>
  <c r="O109" i="5"/>
  <c r="T15" i="5"/>
  <c r="R12" i="5" s="1"/>
  <c r="J12" i="5"/>
  <c r="J98" i="5"/>
  <c r="K102" i="5"/>
  <c r="S102" i="5" s="1"/>
  <c r="K138" i="5"/>
  <c r="S138" i="5" s="1"/>
  <c r="L117" i="5"/>
  <c r="T117" i="5" s="1"/>
  <c r="L81" i="5"/>
  <c r="T81" i="5" s="1"/>
  <c r="K121" i="5"/>
  <c r="S121" i="5" s="1"/>
  <c r="K85" i="5"/>
  <c r="S85" i="5" s="1"/>
  <c r="L132" i="5"/>
  <c r="T132" i="5" s="1"/>
  <c r="L96" i="5"/>
  <c r="T96" i="5" s="1"/>
  <c r="L121" i="5"/>
  <c r="T121" i="5" s="1"/>
  <c r="L85" i="5"/>
  <c r="T85" i="5" s="1"/>
  <c r="K94" i="5"/>
  <c r="S94" i="5" s="1"/>
  <c r="K130" i="5"/>
  <c r="S130" i="5" s="1"/>
  <c r="K106" i="5"/>
  <c r="S106" i="5" s="1"/>
  <c r="K142" i="5"/>
  <c r="S142" i="5" s="1"/>
  <c r="L136" i="5"/>
  <c r="T136" i="5" s="1"/>
  <c r="L100" i="5"/>
  <c r="T100" i="5" s="1"/>
  <c r="K129" i="5"/>
  <c r="S129" i="5" s="1"/>
  <c r="K93" i="5"/>
  <c r="S93" i="5" s="1"/>
  <c r="L125" i="5"/>
  <c r="T125" i="5" s="1"/>
  <c r="L89" i="5"/>
  <c r="T89" i="5" s="1"/>
  <c r="K86" i="5"/>
  <c r="S86" i="5" s="1"/>
  <c r="K122" i="5"/>
  <c r="S122" i="5" s="1"/>
  <c r="T25" i="5"/>
  <c r="R20" i="5" s="1"/>
  <c r="J20" i="5"/>
  <c r="L124" i="5"/>
  <c r="T124" i="5" s="1"/>
  <c r="L88" i="5"/>
  <c r="T88" i="5" s="1"/>
  <c r="K82" i="5"/>
  <c r="S82" i="5" s="1"/>
  <c r="K118" i="5"/>
  <c r="S118" i="5" s="1"/>
  <c r="L141" i="5"/>
  <c r="T141" i="5" s="1"/>
  <c r="L105" i="5"/>
  <c r="T105" i="5" s="1"/>
  <c r="L137" i="5"/>
  <c r="T137" i="5" s="1"/>
  <c r="L101" i="5"/>
  <c r="T101" i="5" s="1"/>
  <c r="K98" i="5"/>
  <c r="S98" i="5" s="1"/>
  <c r="K134" i="5"/>
  <c r="S134" i="5" s="1"/>
  <c r="K125" i="5"/>
  <c r="S125" i="5" s="1"/>
  <c r="K89" i="5"/>
  <c r="S89" i="5" s="1"/>
  <c r="L129" i="5"/>
  <c r="T129" i="5" s="1"/>
  <c r="L93" i="5"/>
  <c r="T93" i="5" s="1"/>
  <c r="K117" i="5"/>
  <c r="S117" i="5" s="1"/>
  <c r="K81" i="5"/>
  <c r="S81" i="5" s="1"/>
  <c r="L120" i="5"/>
  <c r="T120" i="5" s="1"/>
  <c r="L84" i="5"/>
  <c r="T84" i="5" s="1"/>
  <c r="K133" i="5"/>
  <c r="S133" i="5" s="1"/>
  <c r="K97" i="5"/>
  <c r="S97" i="5" s="1"/>
  <c r="K137" i="5"/>
  <c r="S137" i="5" s="1"/>
  <c r="K101" i="5"/>
  <c r="S101" i="5" s="1"/>
  <c r="L116" i="5"/>
  <c r="T116" i="5" s="1"/>
  <c r="L80" i="5"/>
  <c r="T80" i="5" s="1"/>
  <c r="J26" i="5"/>
  <c r="T32" i="5"/>
  <c r="R26" i="5" s="1"/>
  <c r="K135" i="5"/>
  <c r="S135" i="5" s="1"/>
  <c r="K99" i="5"/>
  <c r="S99" i="5" s="1"/>
  <c r="K126" i="5"/>
  <c r="S126" i="5" s="1"/>
  <c r="K90" i="5"/>
  <c r="S90" i="5" s="1"/>
  <c r="T87" i="5"/>
  <c r="R84" i="5" s="1"/>
  <c r="J84" i="5"/>
  <c r="K141" i="5"/>
  <c r="S141" i="5" s="1"/>
  <c r="K105" i="5"/>
  <c r="S105" i="5" s="1"/>
  <c r="L128" i="5"/>
  <c r="T128" i="5" s="1"/>
  <c r="L92" i="5"/>
  <c r="T92" i="5" s="1"/>
  <c r="B92" i="5"/>
  <c r="B98" i="5"/>
  <c r="B84" i="5"/>
  <c r="G37" i="5"/>
  <c r="G40" i="4"/>
  <c r="G39" i="4"/>
  <c r="G38" i="4"/>
  <c r="G37" i="4"/>
  <c r="G36" i="4"/>
  <c r="G35" i="4"/>
  <c r="G34" i="4"/>
  <c r="G33" i="4"/>
  <c r="G32" i="4"/>
  <c r="G31" i="4"/>
  <c r="G30" i="4"/>
  <c r="G28" i="4"/>
  <c r="F105" i="4"/>
  <c r="D72" i="4"/>
  <c r="D8" i="4"/>
  <c r="B53" i="4"/>
  <c r="E53" i="4" s="1"/>
  <c r="G93" i="4"/>
  <c r="G94" i="4"/>
  <c r="G95" i="4"/>
  <c r="G96" i="4"/>
  <c r="G97" i="4"/>
  <c r="G98" i="4"/>
  <c r="G99" i="4"/>
  <c r="G100" i="4"/>
  <c r="G101" i="4"/>
  <c r="G102" i="4"/>
  <c r="G103" i="4"/>
  <c r="G104" i="4"/>
  <c r="G92" i="4"/>
  <c r="H92" i="4"/>
  <c r="H93" i="4"/>
  <c r="H94" i="4"/>
  <c r="H95" i="4"/>
  <c r="H96" i="4"/>
  <c r="H97" i="4"/>
  <c r="H98" i="4"/>
  <c r="H99" i="4"/>
  <c r="H100" i="4"/>
  <c r="H101" i="4"/>
  <c r="H102" i="4"/>
  <c r="H103" i="4"/>
  <c r="H104" i="4"/>
  <c r="B76" i="4"/>
  <c r="B92" i="4" s="1"/>
  <c r="B28" i="4"/>
  <c r="B12" i="4"/>
  <c r="H30" i="4"/>
  <c r="H31" i="4"/>
  <c r="H32" i="4"/>
  <c r="H33" i="4"/>
  <c r="H34" i="4"/>
  <c r="H35" i="4"/>
  <c r="H36" i="4"/>
  <c r="H37" i="4"/>
  <c r="H38" i="4"/>
  <c r="H39" i="4"/>
  <c r="H40" i="4"/>
  <c r="H28" i="4"/>
  <c r="C9" i="6" l="1"/>
  <c r="D9" i="8" s="1"/>
  <c r="C9" i="8" s="1"/>
  <c r="M9" i="8" s="1"/>
  <c r="V14" i="5"/>
  <c r="V122" i="5" s="1"/>
  <c r="V33" i="5"/>
  <c r="V141" i="5" s="1"/>
  <c r="C27" i="6"/>
  <c r="D27" i="8" s="1"/>
  <c r="C27" i="8" s="1"/>
  <c r="M27" i="8" s="1"/>
  <c r="L133" i="1"/>
  <c r="V17" i="5"/>
  <c r="V125" i="5" s="1"/>
  <c r="C11" i="6"/>
  <c r="D11" i="8" s="1"/>
  <c r="C11" i="8" s="1"/>
  <c r="M11" i="8" s="1"/>
  <c r="V127" i="5"/>
  <c r="I42" i="7"/>
  <c r="L135" i="7"/>
  <c r="M24" i="8"/>
  <c r="L118" i="7"/>
  <c r="L73" i="7"/>
  <c r="L168" i="7"/>
  <c r="L90" i="7"/>
  <c r="L108" i="7"/>
  <c r="L99" i="7"/>
  <c r="L81" i="7"/>
  <c r="I157" i="7"/>
  <c r="L126" i="7"/>
  <c r="L156" i="7"/>
  <c r="L175" i="7"/>
  <c r="W68" i="5"/>
  <c r="G109" i="5"/>
  <c r="J92" i="5"/>
  <c r="V133" i="5"/>
  <c r="W104" i="5"/>
  <c r="W109" i="5" s="1"/>
  <c r="W15" i="5"/>
  <c r="B134" i="5"/>
  <c r="L140" i="5"/>
  <c r="B120" i="5"/>
  <c r="L123" i="5"/>
  <c r="B128" i="5"/>
  <c r="L133" i="5"/>
  <c r="V109" i="5"/>
  <c r="H177" i="7"/>
  <c r="J157" i="7"/>
  <c r="I109" i="7"/>
  <c r="J109" i="7"/>
  <c r="M109" i="7" s="1"/>
  <c r="K157" i="7"/>
  <c r="K109" i="7"/>
  <c r="G109" i="7"/>
  <c r="G42" i="7"/>
  <c r="K42" i="7"/>
  <c r="L42" i="7" s="1"/>
  <c r="I102" i="4"/>
  <c r="H65" i="4"/>
  <c r="L56" i="4"/>
  <c r="L53" i="4"/>
  <c r="H62" i="4"/>
  <c r="J53" i="4"/>
  <c r="J62" i="4"/>
  <c r="H59" i="4"/>
  <c r="H56" i="4"/>
  <c r="J59" i="4"/>
  <c r="L62" i="4"/>
  <c r="H53" i="4"/>
  <c r="J56" i="4"/>
  <c r="L59" i="4"/>
  <c r="I97" i="4"/>
  <c r="G41" i="4"/>
  <c r="G105" i="4"/>
  <c r="H105" i="4"/>
  <c r="I105" i="4" s="1"/>
  <c r="I99" i="4"/>
  <c r="I40" i="4"/>
  <c r="I36" i="4"/>
  <c r="I32" i="4"/>
  <c r="I101" i="4"/>
  <c r="I94" i="4"/>
  <c r="I100" i="4"/>
  <c r="I28" i="4"/>
  <c r="I37" i="4"/>
  <c r="I33" i="4"/>
  <c r="I29" i="4"/>
  <c r="I39" i="4"/>
  <c r="I35" i="4"/>
  <c r="I31" i="4"/>
  <c r="I95" i="4"/>
  <c r="I98" i="4"/>
  <c r="I103" i="4"/>
  <c r="I38" i="4"/>
  <c r="I34" i="4"/>
  <c r="I30" i="4"/>
  <c r="I93" i="4"/>
  <c r="I96" i="4"/>
  <c r="I104" i="4"/>
  <c r="I92" i="4"/>
  <c r="H41" i="4"/>
  <c r="I41" i="4" s="1"/>
  <c r="Q117" i="3"/>
  <c r="F29" i="8" s="1"/>
  <c r="Q113" i="3"/>
  <c r="F28" i="8" s="1"/>
  <c r="Q109" i="3"/>
  <c r="F26" i="8" s="1"/>
  <c r="Q105" i="3"/>
  <c r="F25" i="8" s="1"/>
  <c r="Q97" i="3"/>
  <c r="F23" i="8" s="1"/>
  <c r="Q93" i="3"/>
  <c r="F22" i="8" s="1"/>
  <c r="Q89" i="3"/>
  <c r="F21" i="8" s="1"/>
  <c r="Q83" i="3"/>
  <c r="Q79" i="3"/>
  <c r="Q75" i="3"/>
  <c r="Q71" i="3"/>
  <c r="Q67" i="3"/>
  <c r="Q62" i="3"/>
  <c r="K37" i="3"/>
  <c r="K62" i="3"/>
  <c r="K67" i="3"/>
  <c r="K71" i="3"/>
  <c r="K75" i="3"/>
  <c r="K79" i="3"/>
  <c r="K83" i="3"/>
  <c r="K89" i="3"/>
  <c r="K93" i="3"/>
  <c r="K97" i="3"/>
  <c r="H257" i="1"/>
  <c r="K257" i="1" s="1"/>
  <c r="L257" i="1" s="1"/>
  <c r="H249" i="1"/>
  <c r="K249" i="1" s="1"/>
  <c r="L249" i="1" s="1"/>
  <c r="H229" i="1"/>
  <c r="K229" i="1" s="1"/>
  <c r="L229" i="1" s="1"/>
  <c r="H304" i="1"/>
  <c r="K304" i="1" s="1"/>
  <c r="L304" i="1" s="1"/>
  <c r="H312" i="1"/>
  <c r="K312" i="1" s="1"/>
  <c r="L312" i="1" s="1"/>
  <c r="H333" i="1"/>
  <c r="K333" i="1" s="1"/>
  <c r="L333" i="1" s="1"/>
  <c r="H340" i="1"/>
  <c r="K340" i="1" s="1"/>
  <c r="K113" i="3"/>
  <c r="K117" i="3"/>
  <c r="F66" i="1"/>
  <c r="F51" i="1"/>
  <c r="F30" i="1"/>
  <c r="H44" i="1"/>
  <c r="J44" i="1" s="1"/>
  <c r="H65" i="1"/>
  <c r="K65" i="1" s="1"/>
  <c r="H43" i="1"/>
  <c r="I43" i="1" s="1"/>
  <c r="H64" i="1"/>
  <c r="K64" i="1" s="1"/>
  <c r="H155" i="1"/>
  <c r="K155" i="1" s="1"/>
  <c r="L155" i="1" s="1"/>
  <c r="H154" i="1"/>
  <c r="K154" i="1" s="1"/>
  <c r="L154" i="1" s="1"/>
  <c r="H153" i="1"/>
  <c r="K153" i="1" s="1"/>
  <c r="H194" i="1"/>
  <c r="K194" i="1" s="1"/>
  <c r="H193" i="1"/>
  <c r="K193" i="1" s="1"/>
  <c r="H192" i="1"/>
  <c r="K192" i="1" s="1"/>
  <c r="H212" i="1"/>
  <c r="K212" i="1" s="1"/>
  <c r="H211" i="1"/>
  <c r="K211" i="1" s="1"/>
  <c r="H210" i="1"/>
  <c r="K210" i="1" s="1"/>
  <c r="H232" i="1"/>
  <c r="J232" i="1" s="1"/>
  <c r="H231" i="1"/>
  <c r="K231" i="1" s="1"/>
  <c r="H230" i="1"/>
  <c r="K230" i="1" s="1"/>
  <c r="C76" i="4" l="1"/>
  <c r="D76" i="4" s="1"/>
  <c r="C12" i="4"/>
  <c r="D12" i="4" s="1"/>
  <c r="L157" i="7"/>
  <c r="I177" i="7"/>
  <c r="L109" i="7"/>
  <c r="I4" i="8"/>
  <c r="J134" i="5"/>
  <c r="T140" i="5"/>
  <c r="R134" i="5" s="1"/>
  <c r="J128" i="5"/>
  <c r="T133" i="5"/>
  <c r="R128" i="5" s="1"/>
  <c r="J120" i="5"/>
  <c r="T123" i="5"/>
  <c r="R120" i="5" s="1"/>
  <c r="K119" i="3"/>
  <c r="E29" i="8"/>
  <c r="C29" i="8" s="1"/>
  <c r="K115" i="3"/>
  <c r="O115" i="3" s="1"/>
  <c r="E28" i="8"/>
  <c r="C28" i="8" s="1"/>
  <c r="K111" i="3"/>
  <c r="E26" i="8"/>
  <c r="C26" i="8" s="1"/>
  <c r="K107" i="3"/>
  <c r="E25" i="8"/>
  <c r="C25" i="8" s="1"/>
  <c r="K91" i="3"/>
  <c r="E21" i="8"/>
  <c r="K73" i="3"/>
  <c r="E16" i="8"/>
  <c r="K99" i="3"/>
  <c r="O100" i="3" s="1"/>
  <c r="E23" i="8"/>
  <c r="C23" i="8" s="1"/>
  <c r="K81" i="3"/>
  <c r="E18" i="8"/>
  <c r="K64" i="3"/>
  <c r="E13" i="8"/>
  <c r="Q69" i="3"/>
  <c r="F15" i="8"/>
  <c r="Q85" i="3"/>
  <c r="F19" i="8"/>
  <c r="Q77" i="3"/>
  <c r="F17" i="8"/>
  <c r="K85" i="3"/>
  <c r="E19" i="8"/>
  <c r="K69" i="3"/>
  <c r="E15" i="8"/>
  <c r="Q64" i="3"/>
  <c r="F13" i="8"/>
  <c r="Q81" i="3"/>
  <c r="F18" i="8"/>
  <c r="K95" i="3"/>
  <c r="E22" i="8"/>
  <c r="C22" i="8" s="1"/>
  <c r="K77" i="3"/>
  <c r="E17" i="8"/>
  <c r="K39" i="3"/>
  <c r="E5" i="8"/>
  <c r="C5" i="8" s="1"/>
  <c r="Q73" i="3"/>
  <c r="F16" i="8"/>
  <c r="F20" i="8"/>
  <c r="J177" i="7"/>
  <c r="J179" i="7" s="1"/>
  <c r="G177" i="7"/>
  <c r="K177" i="7"/>
  <c r="K179" i="7" s="1"/>
  <c r="M51" i="1"/>
  <c r="K14" i="3"/>
  <c r="J4" i="8" s="1"/>
  <c r="K44" i="1"/>
  <c r="L44" i="1" s="1"/>
  <c r="J65" i="1"/>
  <c r="K43" i="1"/>
  <c r="L43" i="1" s="1"/>
  <c r="I64" i="1"/>
  <c r="L64" i="1" s="1"/>
  <c r="K63" i="3"/>
  <c r="J13" i="8" s="1"/>
  <c r="I153" i="1"/>
  <c r="L153" i="1" s="1"/>
  <c r="J193" i="1"/>
  <c r="L193" i="1" s="1"/>
  <c r="I192" i="1"/>
  <c r="J194" i="1"/>
  <c r="J212" i="1"/>
  <c r="J211" i="1"/>
  <c r="L211" i="1" s="1"/>
  <c r="I210" i="1"/>
  <c r="K232" i="1"/>
  <c r="L232" i="1" s="1"/>
  <c r="K80" i="3"/>
  <c r="J231" i="1"/>
  <c r="I230" i="1"/>
  <c r="L230" i="1" s="1"/>
  <c r="L65" i="1" l="1"/>
  <c r="E38" i="3"/>
  <c r="K38" i="3"/>
  <c r="J5" i="8" s="1"/>
  <c r="H5" i="8" s="1"/>
  <c r="M5" i="8" s="1"/>
  <c r="K76" i="3"/>
  <c r="L212" i="1"/>
  <c r="M223" i="1"/>
  <c r="I17" i="8"/>
  <c r="L210" i="1"/>
  <c r="J243" i="1"/>
  <c r="L231" i="1"/>
  <c r="K72" i="3"/>
  <c r="J16" i="8" s="1"/>
  <c r="L194" i="1"/>
  <c r="I16" i="8"/>
  <c r="L192" i="1"/>
  <c r="G79" i="4"/>
  <c r="K85" i="4"/>
  <c r="I76" i="4"/>
  <c r="K82" i="4"/>
  <c r="I85" i="4"/>
  <c r="G85" i="4"/>
  <c r="G88" i="4"/>
  <c r="K76" i="4"/>
  <c r="I79" i="4"/>
  <c r="G76" i="4"/>
  <c r="I82" i="4"/>
  <c r="G82" i="4"/>
  <c r="K79" i="4"/>
  <c r="K12" i="4"/>
  <c r="G18" i="4"/>
  <c r="K15" i="4"/>
  <c r="I15" i="4"/>
  <c r="I12" i="4"/>
  <c r="I18" i="4"/>
  <c r="G15" i="4"/>
  <c r="I21" i="4"/>
  <c r="G21" i="4"/>
  <c r="K21" i="4"/>
  <c r="K18" i="4"/>
  <c r="G12" i="4"/>
  <c r="G24" i="4"/>
  <c r="I179" i="7"/>
  <c r="L179" i="7" s="1"/>
  <c r="L177" i="7"/>
  <c r="H4" i="8"/>
  <c r="I13" i="8"/>
  <c r="I166" i="1"/>
  <c r="I18" i="8"/>
  <c r="I243" i="1"/>
  <c r="I15" i="8"/>
  <c r="J18" i="8"/>
  <c r="J17" i="8"/>
  <c r="C17" i="8"/>
  <c r="C19" i="8"/>
  <c r="F14" i="8"/>
  <c r="F31" i="8" s="1"/>
  <c r="C18" i="8"/>
  <c r="C16" i="8"/>
  <c r="C15" i="8"/>
  <c r="E14" i="8"/>
  <c r="C13" i="8"/>
  <c r="C21" i="8"/>
  <c r="E20" i="8"/>
  <c r="C20" i="8" s="1"/>
  <c r="Q80" i="3"/>
  <c r="K18" i="8" s="1"/>
  <c r="Q63" i="3"/>
  <c r="K13" i="8" s="1"/>
  <c r="K68" i="3"/>
  <c r="J15" i="8" s="1"/>
  <c r="M66" i="1"/>
  <c r="Q76" i="3"/>
  <c r="K17" i="8" s="1"/>
  <c r="Q68" i="3"/>
  <c r="K15" i="8" s="1"/>
  <c r="Q72" i="3"/>
  <c r="K16" i="8" s="1"/>
  <c r="M203" i="1"/>
  <c r="J203" i="1"/>
  <c r="H252" i="1"/>
  <c r="J252" i="1" s="1"/>
  <c r="H251" i="1"/>
  <c r="K251" i="1" s="1"/>
  <c r="H250" i="1"/>
  <c r="K250" i="1" s="1"/>
  <c r="H273" i="1"/>
  <c r="K273" i="1" s="1"/>
  <c r="H272" i="1"/>
  <c r="K272" i="1" s="1"/>
  <c r="H271" i="1"/>
  <c r="K271" i="1" s="1"/>
  <c r="H290" i="1"/>
  <c r="K290" i="1" s="1"/>
  <c r="H289" i="1"/>
  <c r="K289" i="1" s="1"/>
  <c r="H288" i="1"/>
  <c r="K288" i="1" s="1"/>
  <c r="H307" i="1"/>
  <c r="K307" i="1" s="1"/>
  <c r="H306" i="1"/>
  <c r="K306" i="1" s="1"/>
  <c r="H305" i="1"/>
  <c r="K305" i="1" s="1"/>
  <c r="H315" i="1"/>
  <c r="K315" i="1" s="1"/>
  <c r="L315" i="1" s="1"/>
  <c r="H314" i="1"/>
  <c r="H313" i="1"/>
  <c r="K313" i="1" s="1"/>
  <c r="L313" i="1" s="1"/>
  <c r="H336" i="1"/>
  <c r="K336" i="1" s="1"/>
  <c r="H335" i="1"/>
  <c r="J335" i="1" s="1"/>
  <c r="H334" i="1"/>
  <c r="K334" i="1" s="1"/>
  <c r="H343" i="1"/>
  <c r="H342" i="1"/>
  <c r="K342" i="1" s="1"/>
  <c r="H341" i="1"/>
  <c r="K341" i="1" s="1"/>
  <c r="H351" i="1"/>
  <c r="K351" i="1" s="1"/>
  <c r="H353" i="1"/>
  <c r="H352" i="1"/>
  <c r="H361" i="1"/>
  <c r="K361" i="1" s="1"/>
  <c r="H360" i="1"/>
  <c r="H359" i="1"/>
  <c r="H410" i="1"/>
  <c r="K410" i="1" s="1"/>
  <c r="L410" i="1" s="1"/>
  <c r="H409" i="1"/>
  <c r="K409" i="1" s="1"/>
  <c r="L409" i="1" s="1"/>
  <c r="H408" i="1"/>
  <c r="K408" i="1" s="1"/>
  <c r="L408" i="1" s="1"/>
  <c r="H403" i="1"/>
  <c r="K403" i="1" s="1"/>
  <c r="H402" i="1"/>
  <c r="K402" i="1" s="1"/>
  <c r="K60" i="3"/>
  <c r="O59" i="3"/>
  <c r="O58" i="3"/>
  <c r="O57" i="3"/>
  <c r="O56" i="3"/>
  <c r="O55" i="3"/>
  <c r="O54" i="3"/>
  <c r="O53" i="3"/>
  <c r="O52" i="3"/>
  <c r="O51" i="3"/>
  <c r="O50" i="3"/>
  <c r="O49" i="3"/>
  <c r="O48" i="3"/>
  <c r="O47" i="3"/>
  <c r="O46" i="3"/>
  <c r="O45" i="3"/>
  <c r="O44" i="3"/>
  <c r="O43" i="3"/>
  <c r="O42" i="3"/>
  <c r="O41" i="3"/>
  <c r="O40" i="3"/>
  <c r="K36" i="3"/>
  <c r="O35" i="3"/>
  <c r="O34" i="3"/>
  <c r="O33" i="3"/>
  <c r="O32" i="3"/>
  <c r="O31" i="3"/>
  <c r="O30" i="3"/>
  <c r="O29" i="3"/>
  <c r="O28" i="3"/>
  <c r="O27" i="3"/>
  <c r="O26" i="3"/>
  <c r="O25" i="3"/>
  <c r="O24" i="3"/>
  <c r="O23" i="3"/>
  <c r="O22" i="3"/>
  <c r="O21" i="3"/>
  <c r="O20" i="3"/>
  <c r="O19" i="3"/>
  <c r="O18" i="3"/>
  <c r="O17" i="3"/>
  <c r="O16" i="3"/>
  <c r="A108" i="3"/>
  <c r="A109" i="3"/>
  <c r="B109" i="3"/>
  <c r="A105" i="3"/>
  <c r="B105" i="3"/>
  <c r="A97" i="3"/>
  <c r="A86" i="3"/>
  <c r="A83" i="3"/>
  <c r="B83" i="3"/>
  <c r="H17" i="1"/>
  <c r="J30" i="1"/>
  <c r="H29" i="1"/>
  <c r="F364" i="1"/>
  <c r="H363" i="1"/>
  <c r="K363" i="1" s="1"/>
  <c r="H362" i="1"/>
  <c r="K362" i="1" s="1"/>
  <c r="H358" i="1"/>
  <c r="K358" i="1" s="1"/>
  <c r="L358" i="1" s="1"/>
  <c r="H357" i="1"/>
  <c r="K357" i="1" s="1"/>
  <c r="L357" i="1" s="1"/>
  <c r="H355" i="1"/>
  <c r="H354" i="1"/>
  <c r="H350" i="1"/>
  <c r="K350" i="1" s="1"/>
  <c r="L350" i="1" s="1"/>
  <c r="H349" i="1"/>
  <c r="K349" i="1" s="1"/>
  <c r="L349" i="1" s="1"/>
  <c r="H348" i="1"/>
  <c r="K348" i="1" s="1"/>
  <c r="L348" i="1" s="1"/>
  <c r="H347" i="1"/>
  <c r="K347" i="1" s="1"/>
  <c r="L347" i="1" s="1"/>
  <c r="F263" i="1"/>
  <c r="H256" i="1"/>
  <c r="K256" i="1" s="1"/>
  <c r="L256" i="1" s="1"/>
  <c r="H254" i="1"/>
  <c r="K254" i="1" s="1"/>
  <c r="L254" i="1" s="1"/>
  <c r="H253" i="1"/>
  <c r="K253" i="1" s="1"/>
  <c r="L253" i="1" s="1"/>
  <c r="H248" i="1"/>
  <c r="K248" i="1" s="1"/>
  <c r="L248" i="1" s="1"/>
  <c r="H247" i="1"/>
  <c r="K247" i="1" s="1"/>
  <c r="L247" i="1" s="1"/>
  <c r="H246" i="1"/>
  <c r="K246" i="1" s="1"/>
  <c r="L246" i="1" s="1"/>
  <c r="H245" i="1"/>
  <c r="K245" i="1" s="1"/>
  <c r="L245" i="1" s="1"/>
  <c r="F185" i="1"/>
  <c r="K354" i="1" l="1"/>
  <c r="J354" i="1"/>
  <c r="L354" i="1" s="1"/>
  <c r="K352" i="1"/>
  <c r="J352" i="1"/>
  <c r="L352" i="1" s="1"/>
  <c r="K353" i="1"/>
  <c r="J353" i="1"/>
  <c r="K355" i="1"/>
  <c r="I355" i="1"/>
  <c r="J355" i="1"/>
  <c r="H16" i="8"/>
  <c r="M16" i="8" s="1"/>
  <c r="K29" i="1"/>
  <c r="L339" i="1"/>
  <c r="L361" i="1"/>
  <c r="L340" i="1"/>
  <c r="L362" i="1"/>
  <c r="L341" i="1"/>
  <c r="L363" i="1"/>
  <c r="H17" i="8"/>
  <c r="M17" i="8" s="1"/>
  <c r="H18" i="8"/>
  <c r="M18" i="8" s="1"/>
  <c r="H15" i="8"/>
  <c r="M15" i="8" s="1"/>
  <c r="H13" i="8"/>
  <c r="M13" i="8" s="1"/>
  <c r="C14" i="8"/>
  <c r="K17" i="1"/>
  <c r="K84" i="3"/>
  <c r="J19" i="8" s="1"/>
  <c r="J14" i="8" s="1"/>
  <c r="J251" i="1"/>
  <c r="L251" i="1" s="1"/>
  <c r="K252" i="1"/>
  <c r="L252" i="1" s="1"/>
  <c r="E84" i="3"/>
  <c r="I250" i="1"/>
  <c r="J273" i="1"/>
  <c r="L273" i="1" s="1"/>
  <c r="J272" i="1"/>
  <c r="L272" i="1" s="1"/>
  <c r="I271" i="1"/>
  <c r="J290" i="1"/>
  <c r="L290" i="1" s="1"/>
  <c r="J289" i="1"/>
  <c r="L289" i="1" s="1"/>
  <c r="I288" i="1"/>
  <c r="I334" i="1"/>
  <c r="L334" i="1" s="1"/>
  <c r="J307" i="1"/>
  <c r="L307" i="1" s="1"/>
  <c r="J306" i="1"/>
  <c r="I305" i="1"/>
  <c r="L305" i="1" s="1"/>
  <c r="K314" i="1"/>
  <c r="L314" i="1" s="1"/>
  <c r="K343" i="1"/>
  <c r="K335" i="1"/>
  <c r="L335" i="1" s="1"/>
  <c r="J336" i="1"/>
  <c r="L336" i="1" s="1"/>
  <c r="Q106" i="3"/>
  <c r="K360" i="1"/>
  <c r="L360" i="1" s="1"/>
  <c r="K359" i="1"/>
  <c r="L359" i="1" s="1"/>
  <c r="I351" i="1"/>
  <c r="L351" i="1" s="1"/>
  <c r="I402" i="1"/>
  <c r="L402" i="1" s="1"/>
  <c r="U74" i="3"/>
  <c r="J403" i="1"/>
  <c r="L403" i="1" s="1"/>
  <c r="I28" i="8"/>
  <c r="U77" i="3"/>
  <c r="U85" i="3"/>
  <c r="U64" i="3"/>
  <c r="O96" i="3"/>
  <c r="O108" i="3"/>
  <c r="O60" i="3"/>
  <c r="H364" i="1"/>
  <c r="K364" i="1" s="1"/>
  <c r="U69" i="3"/>
  <c r="U70" i="3" s="1"/>
  <c r="U82" i="3"/>
  <c r="O65" i="3"/>
  <c r="O69" i="3"/>
  <c r="O70" i="3" s="1"/>
  <c r="H263" i="1"/>
  <c r="G263" i="1" s="1"/>
  <c r="E63" i="3"/>
  <c r="H156" i="1"/>
  <c r="K156" i="1" s="1"/>
  <c r="L156" i="1" s="1"/>
  <c r="F82" i="1"/>
  <c r="J97" i="1"/>
  <c r="I97" i="1"/>
  <c r="F97" i="1"/>
  <c r="F112" i="1"/>
  <c r="J124" i="1"/>
  <c r="F124" i="1"/>
  <c r="J136" i="1"/>
  <c r="I136" i="1"/>
  <c r="F146" i="1"/>
  <c r="J185" i="1"/>
  <c r="F203" i="1"/>
  <c r="F223" i="1"/>
  <c r="F282" i="1"/>
  <c r="F299" i="1"/>
  <c r="F318" i="1"/>
  <c r="J327" i="1"/>
  <c r="I327" i="1"/>
  <c r="F327" i="1"/>
  <c r="F345" i="1"/>
  <c r="J380" i="1"/>
  <c r="I380" i="1"/>
  <c r="F380" i="1"/>
  <c r="F411" i="1"/>
  <c r="L353" i="1" l="1"/>
  <c r="J416" i="1"/>
  <c r="L355" i="1"/>
  <c r="I19" i="8"/>
  <c r="I14" i="8" s="1"/>
  <c r="L250" i="1"/>
  <c r="I22" i="8"/>
  <c r="L288" i="1"/>
  <c r="L29" i="1"/>
  <c r="L306" i="1"/>
  <c r="J318" i="1"/>
  <c r="I21" i="8"/>
  <c r="L271" i="1"/>
  <c r="M185" i="1"/>
  <c r="Q98" i="3"/>
  <c r="Q99" i="3" s="1"/>
  <c r="I29" i="8"/>
  <c r="Q110" i="3"/>
  <c r="K26" i="8" s="1"/>
  <c r="K106" i="3"/>
  <c r="J25" i="8" s="1"/>
  <c r="I23" i="8"/>
  <c r="I25" i="8"/>
  <c r="I364" i="1"/>
  <c r="I26" i="8"/>
  <c r="Q107" i="3"/>
  <c r="U107" i="3" s="1"/>
  <c r="K25" i="8"/>
  <c r="Q94" i="3"/>
  <c r="Q114" i="3"/>
  <c r="K94" i="3"/>
  <c r="J22" i="8" s="1"/>
  <c r="Q84" i="3"/>
  <c r="K19" i="8" s="1"/>
  <c r="Q118" i="3"/>
  <c r="K98" i="3"/>
  <c r="Q90" i="3"/>
  <c r="O91" i="3"/>
  <c r="O92" i="3" s="1"/>
  <c r="K90" i="3"/>
  <c r="J21" i="8" s="1"/>
  <c r="U86" i="3"/>
  <c r="U73" i="3"/>
  <c r="M345" i="1"/>
  <c r="K110" i="3"/>
  <c r="M299" i="1"/>
  <c r="K114" i="3"/>
  <c r="M365" i="1"/>
  <c r="M318" i="1"/>
  <c r="M282" i="1"/>
  <c r="J263" i="1"/>
  <c r="E83" i="3" s="1"/>
  <c r="E85" i="3" s="1"/>
  <c r="I85" i="3" s="1"/>
  <c r="E110" i="3"/>
  <c r="I263" i="1"/>
  <c r="I282" i="1"/>
  <c r="I299" i="1"/>
  <c r="I318" i="1"/>
  <c r="J299" i="1"/>
  <c r="I345" i="1"/>
  <c r="J345" i="1"/>
  <c r="E105" i="3" s="1"/>
  <c r="J364" i="1"/>
  <c r="E106" i="3"/>
  <c r="I396" i="1"/>
  <c r="I411" i="1"/>
  <c r="U78" i="3"/>
  <c r="J396" i="1"/>
  <c r="M396" i="1" s="1"/>
  <c r="O95" i="3"/>
  <c r="O85" i="3"/>
  <c r="O86" i="3" s="1"/>
  <c r="U65" i="3"/>
  <c r="U81" i="3"/>
  <c r="O107" i="3"/>
  <c r="O81" i="3"/>
  <c r="O82" i="3" s="1"/>
  <c r="O73" i="3"/>
  <c r="O74" i="3" s="1"/>
  <c r="O77" i="3"/>
  <c r="O78" i="3" s="1"/>
  <c r="O99" i="3"/>
  <c r="G364" i="1"/>
  <c r="F264" i="1"/>
  <c r="O64" i="3"/>
  <c r="K263" i="1"/>
  <c r="F113" i="1"/>
  <c r="I185" i="1"/>
  <c r="I16" i="3"/>
  <c r="W67" i="5" l="1"/>
  <c r="V139" i="5"/>
  <c r="V68" i="5"/>
  <c r="V140" i="5" s="1"/>
  <c r="Q111" i="3"/>
  <c r="U112" i="3" s="1"/>
  <c r="F419" i="1"/>
  <c r="L263" i="1"/>
  <c r="L364" i="1"/>
  <c r="L342" i="1"/>
  <c r="H25" i="8"/>
  <c r="M25" i="8" s="1"/>
  <c r="U99" i="3"/>
  <c r="U100" i="3"/>
  <c r="K23" i="8"/>
  <c r="I20" i="8"/>
  <c r="M364" i="1"/>
  <c r="U108" i="3"/>
  <c r="Q119" i="3"/>
  <c r="U119" i="3" s="1"/>
  <c r="K29" i="8"/>
  <c r="Q115" i="3"/>
  <c r="U115" i="3" s="1"/>
  <c r="U116" i="3" s="1"/>
  <c r="K28" i="8"/>
  <c r="O116" i="3"/>
  <c r="J28" i="8"/>
  <c r="U111" i="3"/>
  <c r="H19" i="8"/>
  <c r="M19" i="8" s="1"/>
  <c r="K14" i="8"/>
  <c r="H14" i="8" s="1"/>
  <c r="M14" i="8" s="1"/>
  <c r="J23" i="8"/>
  <c r="J26" i="8"/>
  <c r="H26" i="8" s="1"/>
  <c r="M26" i="8" s="1"/>
  <c r="Q95" i="3"/>
  <c r="U96" i="3" s="1"/>
  <c r="K22" i="8"/>
  <c r="H22" i="8" s="1"/>
  <c r="M22" i="8" s="1"/>
  <c r="Q91" i="3"/>
  <c r="U92" i="3" s="1"/>
  <c r="K21" i="8"/>
  <c r="O111" i="3"/>
  <c r="M263" i="1"/>
  <c r="I86" i="3"/>
  <c r="E109" i="3"/>
  <c r="E111" i="3" s="1"/>
  <c r="I111" i="3" s="1"/>
  <c r="E107" i="3"/>
  <c r="I107" i="3" s="1"/>
  <c r="H23" i="8" l="1"/>
  <c r="M23" i="8" s="1"/>
  <c r="U95" i="3"/>
  <c r="H28" i="8"/>
  <c r="M28" i="8" s="1"/>
  <c r="U120" i="3"/>
  <c r="U91" i="3"/>
  <c r="K20" i="8"/>
  <c r="H21" i="8"/>
  <c r="M21" i="8" s="1"/>
  <c r="J20" i="8"/>
  <c r="I108" i="3"/>
  <c r="B61" i="3"/>
  <c r="A61" i="3"/>
  <c r="H20" i="8" l="1"/>
  <c r="M20" i="8" s="1"/>
  <c r="K31" i="8"/>
  <c r="M166" i="1"/>
  <c r="H157" i="1"/>
  <c r="K157" i="1" s="1"/>
  <c r="L157" i="1" s="1"/>
  <c r="H152" i="1"/>
  <c r="K152" i="1" s="1"/>
  <c r="L152" i="1" s="1"/>
  <c r="H151" i="1"/>
  <c r="K151" i="1" s="1"/>
  <c r="L151" i="1" s="1"/>
  <c r="H150" i="1"/>
  <c r="K150" i="1" s="1"/>
  <c r="L150" i="1" s="1"/>
  <c r="H149" i="1"/>
  <c r="K149" i="1" s="1"/>
  <c r="L149" i="1" s="1"/>
  <c r="H148" i="1"/>
  <c r="H166" i="1" l="1"/>
  <c r="K166" i="1" s="1"/>
  <c r="L166" i="1" s="1"/>
  <c r="K148" i="1"/>
  <c r="L148" i="1" s="1"/>
  <c r="E62" i="3"/>
  <c r="E64" i="3" s="1"/>
  <c r="I64" i="3" l="1"/>
  <c r="I65" i="3" s="1"/>
  <c r="A88" i="3" l="1"/>
  <c r="B88" i="3"/>
  <c r="B117" i="3" l="1"/>
  <c r="A117" i="3"/>
  <c r="A120" i="3"/>
  <c r="E114" i="3"/>
  <c r="A113" i="3"/>
  <c r="B113" i="3"/>
  <c r="A116" i="3"/>
  <c r="E98" i="3"/>
  <c r="B97" i="3"/>
  <c r="A100" i="3"/>
  <c r="E94" i="3"/>
  <c r="A93" i="3"/>
  <c r="B93" i="3"/>
  <c r="A96" i="3"/>
  <c r="A92" i="3"/>
  <c r="A82" i="3"/>
  <c r="A78" i="3"/>
  <c r="E90" i="3"/>
  <c r="A89" i="3"/>
  <c r="B89" i="3"/>
  <c r="E80" i="3"/>
  <c r="B79" i="3"/>
  <c r="A79" i="3"/>
  <c r="E76" i="3"/>
  <c r="A75" i="3"/>
  <c r="B75" i="3"/>
  <c r="A74" i="3" l="1"/>
  <c r="E72" i="3"/>
  <c r="I203" i="1"/>
  <c r="A71" i="3"/>
  <c r="B71" i="3"/>
  <c r="E68" i="3"/>
  <c r="A70" i="3"/>
  <c r="B67" i="3"/>
  <c r="A67" i="3"/>
  <c r="B66" i="3"/>
  <c r="A66" i="3"/>
  <c r="A60" i="3"/>
  <c r="A36" i="3"/>
  <c r="B37" i="3"/>
  <c r="A37" i="3"/>
  <c r="B13" i="3"/>
  <c r="A13" i="3"/>
  <c r="E60" i="3"/>
  <c r="I59" i="3"/>
  <c r="I58" i="3"/>
  <c r="I57" i="3"/>
  <c r="I56" i="3"/>
  <c r="I55" i="3"/>
  <c r="I54" i="3"/>
  <c r="I53" i="3"/>
  <c r="I52" i="3"/>
  <c r="I51" i="3"/>
  <c r="I50" i="3"/>
  <c r="I49" i="3"/>
  <c r="I48" i="3"/>
  <c r="I47" i="3"/>
  <c r="I46" i="3"/>
  <c r="I45" i="3"/>
  <c r="I44" i="3"/>
  <c r="I43" i="3"/>
  <c r="I42" i="3"/>
  <c r="I41" i="3"/>
  <c r="I40" i="3"/>
  <c r="E36" i="3"/>
  <c r="E14" i="3"/>
  <c r="I17" i="3"/>
  <c r="I18" i="3"/>
  <c r="I19" i="3"/>
  <c r="I20" i="3"/>
  <c r="I21" i="3"/>
  <c r="I22" i="3"/>
  <c r="I23" i="3"/>
  <c r="I24" i="3"/>
  <c r="I25" i="3"/>
  <c r="I26" i="3"/>
  <c r="I27" i="3"/>
  <c r="I28" i="3"/>
  <c r="I29" i="3"/>
  <c r="I30" i="3"/>
  <c r="I31" i="3"/>
  <c r="I32" i="3"/>
  <c r="I33" i="3"/>
  <c r="I34" i="3"/>
  <c r="I35" i="3"/>
  <c r="H404" i="1"/>
  <c r="H316" i="1"/>
  <c r="K316" i="1" s="1"/>
  <c r="L316" i="1" s="1"/>
  <c r="H308" i="1"/>
  <c r="K308" i="1" s="1"/>
  <c r="L308" i="1" s="1"/>
  <c r="H233" i="1"/>
  <c r="K233" i="1" s="1"/>
  <c r="L233" i="1" s="1"/>
  <c r="H110" i="1"/>
  <c r="K110" i="1" s="1"/>
  <c r="L110" i="1" s="1"/>
  <c r="H120" i="1"/>
  <c r="K120" i="1" l="1"/>
  <c r="I120" i="1"/>
  <c r="L120" i="1" s="1"/>
  <c r="K404" i="1"/>
  <c r="J404" i="1"/>
  <c r="L404" i="1" s="1"/>
  <c r="E71" i="3"/>
  <c r="E73" i="3" s="1"/>
  <c r="I73" i="3" s="1"/>
  <c r="I74" i="3" s="1"/>
  <c r="E113" i="3"/>
  <c r="E115" i="3" s="1"/>
  <c r="E97" i="3"/>
  <c r="E99" i="3" s="1"/>
  <c r="I99" i="3" s="1"/>
  <c r="I100" i="3" s="1"/>
  <c r="E93" i="3"/>
  <c r="E95" i="3" s="1"/>
  <c r="I95" i="3" s="1"/>
  <c r="I96" i="3" s="1"/>
  <c r="J282" i="1"/>
  <c r="J223" i="1"/>
  <c r="I223" i="1"/>
  <c r="E67" i="3"/>
  <c r="E69" i="3" s="1"/>
  <c r="J146" i="1"/>
  <c r="I146" i="1"/>
  <c r="J112" i="1"/>
  <c r="I112" i="1"/>
  <c r="J66" i="1"/>
  <c r="I66" i="1"/>
  <c r="J82" i="1"/>
  <c r="H407" i="1"/>
  <c r="K407" i="1" s="1"/>
  <c r="L407" i="1" s="1"/>
  <c r="H406" i="1"/>
  <c r="K406" i="1" s="1"/>
  <c r="L406" i="1" s="1"/>
  <c r="H401" i="1"/>
  <c r="K401" i="1" s="1"/>
  <c r="L401" i="1" s="1"/>
  <c r="H400" i="1"/>
  <c r="K400" i="1" s="1"/>
  <c r="L400" i="1" s="1"/>
  <c r="H399" i="1"/>
  <c r="K399" i="1" s="1"/>
  <c r="L399" i="1" s="1"/>
  <c r="H398" i="1"/>
  <c r="H379" i="1"/>
  <c r="K379" i="1" s="1"/>
  <c r="L379" i="1" s="1"/>
  <c r="H378" i="1"/>
  <c r="H376" i="1"/>
  <c r="K376" i="1" s="1"/>
  <c r="L376" i="1" s="1"/>
  <c r="H375" i="1"/>
  <c r="K375" i="1" s="1"/>
  <c r="L375" i="1" s="1"/>
  <c r="H374" i="1"/>
  <c r="K374" i="1" s="1"/>
  <c r="L374" i="1" s="1"/>
  <c r="H373" i="1"/>
  <c r="K373" i="1" s="1"/>
  <c r="L373" i="1" s="1"/>
  <c r="H372" i="1"/>
  <c r="K372" i="1" s="1"/>
  <c r="L372" i="1" s="1"/>
  <c r="H371" i="1"/>
  <c r="K371" i="1" s="1"/>
  <c r="L371" i="1" s="1"/>
  <c r="H370" i="1"/>
  <c r="K370" i="1" s="1"/>
  <c r="L370" i="1" s="1"/>
  <c r="H369" i="1"/>
  <c r="K369" i="1" s="1"/>
  <c r="L369" i="1" s="1"/>
  <c r="H368" i="1"/>
  <c r="K368" i="1" s="1"/>
  <c r="L368" i="1" s="1"/>
  <c r="H367" i="1"/>
  <c r="H344" i="1"/>
  <c r="K344" i="1" s="1"/>
  <c r="H339" i="1"/>
  <c r="K339" i="1" s="1"/>
  <c r="H337" i="1"/>
  <c r="K337" i="1" s="1"/>
  <c r="L337" i="1" s="1"/>
  <c r="H332" i="1"/>
  <c r="K332" i="1" s="1"/>
  <c r="L332" i="1" s="1"/>
  <c r="H331" i="1"/>
  <c r="K331" i="1" s="1"/>
  <c r="L331" i="1" s="1"/>
  <c r="H330" i="1"/>
  <c r="K330" i="1" s="1"/>
  <c r="L330" i="1" s="1"/>
  <c r="H329" i="1"/>
  <c r="H326" i="1"/>
  <c r="K326" i="1" s="1"/>
  <c r="L326" i="1" s="1"/>
  <c r="H325" i="1"/>
  <c r="K325" i="1" s="1"/>
  <c r="L325" i="1" s="1"/>
  <c r="K323" i="1"/>
  <c r="L323" i="1" s="1"/>
  <c r="H322" i="1"/>
  <c r="K322" i="1" s="1"/>
  <c r="L322" i="1" s="1"/>
  <c r="H321" i="1"/>
  <c r="K321" i="1" s="1"/>
  <c r="L321" i="1" s="1"/>
  <c r="H320" i="1"/>
  <c r="H317" i="1"/>
  <c r="K317" i="1" s="1"/>
  <c r="L317" i="1" s="1"/>
  <c r="H311" i="1"/>
  <c r="K311" i="1" s="1"/>
  <c r="L311" i="1" s="1"/>
  <c r="H309" i="1"/>
  <c r="H303" i="1"/>
  <c r="K303" i="1" s="1"/>
  <c r="L303" i="1" s="1"/>
  <c r="H302" i="1"/>
  <c r="K302" i="1" s="1"/>
  <c r="L302" i="1" s="1"/>
  <c r="H301" i="1"/>
  <c r="H294" i="1"/>
  <c r="K294" i="1" s="1"/>
  <c r="L294" i="1" s="1"/>
  <c r="H293" i="1"/>
  <c r="K293" i="1" s="1"/>
  <c r="L293" i="1" s="1"/>
  <c r="H291" i="1"/>
  <c r="K291" i="1" s="1"/>
  <c r="L291" i="1" s="1"/>
  <c r="H287" i="1"/>
  <c r="K287" i="1" s="1"/>
  <c r="L287" i="1" s="1"/>
  <c r="H286" i="1"/>
  <c r="K286" i="1" s="1"/>
  <c r="L286" i="1" s="1"/>
  <c r="H285" i="1"/>
  <c r="K285" i="1" s="1"/>
  <c r="L285" i="1" s="1"/>
  <c r="H284" i="1"/>
  <c r="H277" i="1"/>
  <c r="K277" i="1" s="1"/>
  <c r="L277" i="1" s="1"/>
  <c r="H276" i="1"/>
  <c r="K276" i="1" s="1"/>
  <c r="L276" i="1" s="1"/>
  <c r="H274" i="1"/>
  <c r="K274" i="1" s="1"/>
  <c r="L274" i="1" s="1"/>
  <c r="H270" i="1"/>
  <c r="K270" i="1" s="1"/>
  <c r="L270" i="1" s="1"/>
  <c r="H269" i="1"/>
  <c r="K269" i="1" s="1"/>
  <c r="L269" i="1" s="1"/>
  <c r="H268" i="1"/>
  <c r="K268" i="1" s="1"/>
  <c r="L268" i="1" s="1"/>
  <c r="H267" i="1"/>
  <c r="H234" i="1"/>
  <c r="K234" i="1" s="1"/>
  <c r="L234" i="1" s="1"/>
  <c r="H228" i="1"/>
  <c r="K228" i="1" s="1"/>
  <c r="L228" i="1" s="1"/>
  <c r="H227" i="1"/>
  <c r="K227" i="1" s="1"/>
  <c r="L227" i="1" s="1"/>
  <c r="H226" i="1"/>
  <c r="K226" i="1" s="1"/>
  <c r="L226" i="1" s="1"/>
  <c r="H225" i="1"/>
  <c r="H214" i="1"/>
  <c r="K214" i="1" s="1"/>
  <c r="L214" i="1" s="1"/>
  <c r="H213" i="1"/>
  <c r="K213" i="1" s="1"/>
  <c r="L213" i="1" s="1"/>
  <c r="H209" i="1"/>
  <c r="K209" i="1" s="1"/>
  <c r="L209" i="1" s="1"/>
  <c r="H208" i="1"/>
  <c r="K208" i="1" s="1"/>
  <c r="L208" i="1" s="1"/>
  <c r="H207" i="1"/>
  <c r="K207" i="1" s="1"/>
  <c r="L207" i="1" s="1"/>
  <c r="H206" i="1"/>
  <c r="K206" i="1" s="1"/>
  <c r="L206" i="1" s="1"/>
  <c r="H205" i="1"/>
  <c r="K205" i="1" s="1"/>
  <c r="L205" i="1" s="1"/>
  <c r="H195" i="1"/>
  <c r="K195" i="1" s="1"/>
  <c r="L195" i="1" s="1"/>
  <c r="H191" i="1"/>
  <c r="K191" i="1" s="1"/>
  <c r="L191" i="1" s="1"/>
  <c r="H190" i="1"/>
  <c r="K190" i="1" s="1"/>
  <c r="L190" i="1" s="1"/>
  <c r="H189" i="1"/>
  <c r="K189" i="1" s="1"/>
  <c r="L189" i="1" s="1"/>
  <c r="H188" i="1"/>
  <c r="K188" i="1" s="1"/>
  <c r="L188" i="1" s="1"/>
  <c r="H187" i="1"/>
  <c r="K187" i="1" s="1"/>
  <c r="L187" i="1" s="1"/>
  <c r="H119" i="1"/>
  <c r="H118" i="1"/>
  <c r="H117" i="1"/>
  <c r="H116" i="1"/>
  <c r="H115" i="1"/>
  <c r="I115" i="1" s="1"/>
  <c r="H111" i="1"/>
  <c r="K111" i="1" s="1"/>
  <c r="L111" i="1" s="1"/>
  <c r="H109" i="1"/>
  <c r="K109" i="1" s="1"/>
  <c r="L109" i="1" s="1"/>
  <c r="H107" i="1"/>
  <c r="K107" i="1" s="1"/>
  <c r="L107" i="1" s="1"/>
  <c r="H106" i="1"/>
  <c r="K106" i="1" s="1"/>
  <c r="L106" i="1" s="1"/>
  <c r="H105" i="1"/>
  <c r="K105" i="1" s="1"/>
  <c r="L105" i="1" s="1"/>
  <c r="H104" i="1"/>
  <c r="K104" i="1" s="1"/>
  <c r="L104" i="1" s="1"/>
  <c r="H103" i="1"/>
  <c r="K103" i="1" s="1"/>
  <c r="L103" i="1" s="1"/>
  <c r="H102" i="1"/>
  <c r="K102" i="1" s="1"/>
  <c r="L102" i="1" s="1"/>
  <c r="H101" i="1"/>
  <c r="K101" i="1" s="1"/>
  <c r="L101" i="1" s="1"/>
  <c r="H100" i="1"/>
  <c r="K100" i="1" s="1"/>
  <c r="L100" i="1" s="1"/>
  <c r="H99" i="1"/>
  <c r="K99" i="1" s="1"/>
  <c r="L99" i="1" s="1"/>
  <c r="H92" i="1"/>
  <c r="K92" i="1" s="1"/>
  <c r="L92" i="1" s="1"/>
  <c r="H91" i="1"/>
  <c r="K91" i="1" s="1"/>
  <c r="L91" i="1" s="1"/>
  <c r="K90" i="1"/>
  <c r="L90" i="1" s="1"/>
  <c r="K89" i="1"/>
  <c r="L89" i="1" s="1"/>
  <c r="K88" i="1"/>
  <c r="L88" i="1" s="1"/>
  <c r="L86" i="1"/>
  <c r="L79" i="1"/>
  <c r="H77" i="1"/>
  <c r="K77" i="1" s="1"/>
  <c r="L77" i="1" s="1"/>
  <c r="H76" i="1"/>
  <c r="K76" i="1" s="1"/>
  <c r="L76" i="1" s="1"/>
  <c r="H75" i="1"/>
  <c r="H74" i="1"/>
  <c r="H73" i="1"/>
  <c r="H72" i="1"/>
  <c r="H71" i="1"/>
  <c r="H70" i="1"/>
  <c r="H69" i="1"/>
  <c r="H63" i="1"/>
  <c r="K63" i="1" s="1"/>
  <c r="L63" i="1" s="1"/>
  <c r="H62" i="1"/>
  <c r="K62" i="1" s="1"/>
  <c r="L62" i="1" s="1"/>
  <c r="H61" i="1"/>
  <c r="K61" i="1" s="1"/>
  <c r="L61" i="1" s="1"/>
  <c r="H60" i="1"/>
  <c r="H59" i="1"/>
  <c r="K59" i="1" s="1"/>
  <c r="L59" i="1" s="1"/>
  <c r="H58" i="1"/>
  <c r="K58" i="1" s="1"/>
  <c r="L58" i="1" s="1"/>
  <c r="H57" i="1"/>
  <c r="K57" i="1" s="1"/>
  <c r="L57" i="1" s="1"/>
  <c r="H56" i="1"/>
  <c r="K56" i="1" s="1"/>
  <c r="L56" i="1" s="1"/>
  <c r="H55" i="1"/>
  <c r="K55" i="1" s="1"/>
  <c r="L55" i="1" s="1"/>
  <c r="H54" i="1"/>
  <c r="K54" i="1" s="1"/>
  <c r="L54" i="1" s="1"/>
  <c r="H53" i="1"/>
  <c r="K53" i="1" s="1"/>
  <c r="L53" i="1" s="1"/>
  <c r="H47" i="1"/>
  <c r="K47" i="1" s="1"/>
  <c r="L47" i="1" s="1"/>
  <c r="H46" i="1"/>
  <c r="K46" i="1" s="1"/>
  <c r="L46" i="1" s="1"/>
  <c r="H42" i="1"/>
  <c r="K42" i="1" s="1"/>
  <c r="L42" i="1" s="1"/>
  <c r="H41" i="1"/>
  <c r="K41" i="1" s="1"/>
  <c r="L41" i="1" s="1"/>
  <c r="H40" i="1"/>
  <c r="H39" i="1"/>
  <c r="H38" i="1"/>
  <c r="H37" i="1"/>
  <c r="H36" i="1"/>
  <c r="I36" i="1" s="1"/>
  <c r="H35" i="1"/>
  <c r="H34" i="1"/>
  <c r="H33" i="1"/>
  <c r="I33" i="1" s="1"/>
  <c r="H32" i="1"/>
  <c r="I32" i="1" s="1"/>
  <c r="H28" i="1"/>
  <c r="H27" i="1"/>
  <c r="H26" i="1"/>
  <c r="H25" i="1"/>
  <c r="H24" i="1"/>
  <c r="H23" i="1"/>
  <c r="H22" i="1"/>
  <c r="I22" i="1" s="1"/>
  <c r="H16" i="1"/>
  <c r="I16" i="1" s="1"/>
  <c r="H15" i="1"/>
  <c r="I15" i="1" s="1"/>
  <c r="H14" i="1"/>
  <c r="I14" i="1" s="1"/>
  <c r="H13" i="1"/>
  <c r="I13" i="1" s="1"/>
  <c r="H12" i="1"/>
  <c r="I12" i="1" s="1"/>
  <c r="L397" i="1"/>
  <c r="L405" i="1"/>
  <c r="K118" i="1" l="1"/>
  <c r="L118" i="1" s="1"/>
  <c r="I118" i="1"/>
  <c r="K119" i="1"/>
  <c r="I119" i="1"/>
  <c r="K69" i="1"/>
  <c r="I69" i="1"/>
  <c r="K73" i="1"/>
  <c r="I73" i="1"/>
  <c r="K70" i="1"/>
  <c r="L70" i="1" s="1"/>
  <c r="I70" i="1"/>
  <c r="K71" i="1"/>
  <c r="L71" i="1" s="1"/>
  <c r="I71" i="1"/>
  <c r="K75" i="1"/>
  <c r="L75" i="1" s="1"/>
  <c r="I75" i="1"/>
  <c r="K72" i="1"/>
  <c r="I72" i="1"/>
  <c r="K74" i="1"/>
  <c r="I74" i="1"/>
  <c r="K39" i="1"/>
  <c r="I39" i="1"/>
  <c r="I416" i="1" s="1"/>
  <c r="I418" i="1" s="1"/>
  <c r="K37" i="1"/>
  <c r="L37" i="1"/>
  <c r="K378" i="1"/>
  <c r="L378" i="1" s="1"/>
  <c r="C2" i="6"/>
  <c r="I20" i="1"/>
  <c r="K309" i="1"/>
  <c r="L309" i="1" s="1"/>
  <c r="H318" i="1"/>
  <c r="G318" i="1" s="1"/>
  <c r="K23" i="1"/>
  <c r="I23" i="1"/>
  <c r="L23" i="1" s="1"/>
  <c r="K34" i="1"/>
  <c r="J34" i="1"/>
  <c r="K38" i="1"/>
  <c r="K15" i="1"/>
  <c r="K24" i="1"/>
  <c r="I24" i="1"/>
  <c r="K28" i="1"/>
  <c r="I28" i="1"/>
  <c r="K35" i="1"/>
  <c r="K116" i="1"/>
  <c r="K36" i="1"/>
  <c r="K40" i="1"/>
  <c r="J40" i="1"/>
  <c r="K117" i="1"/>
  <c r="I117" i="1"/>
  <c r="K14" i="1"/>
  <c r="K27" i="1"/>
  <c r="I27" i="1"/>
  <c r="L27" i="1" s="1"/>
  <c r="K13" i="1"/>
  <c r="K26" i="1"/>
  <c r="I26" i="1"/>
  <c r="K33" i="1"/>
  <c r="H243" i="1"/>
  <c r="K16" i="1"/>
  <c r="H416" i="1"/>
  <c r="G416" i="1" s="1"/>
  <c r="K11" i="1"/>
  <c r="H20" i="1"/>
  <c r="G20" i="1" s="1"/>
  <c r="K32" i="1"/>
  <c r="L32" i="1" s="1"/>
  <c r="H51" i="1"/>
  <c r="H30" i="1"/>
  <c r="K30" i="1" s="1"/>
  <c r="K118" i="3"/>
  <c r="J29" i="8" s="1"/>
  <c r="M411" i="1"/>
  <c r="E118" i="3"/>
  <c r="J411" i="1"/>
  <c r="I264" i="1"/>
  <c r="J264" i="1"/>
  <c r="M264" i="1" s="1"/>
  <c r="K12" i="1"/>
  <c r="K22" i="1"/>
  <c r="L22" i="1" s="1"/>
  <c r="H411" i="1"/>
  <c r="G411" i="1" s="1"/>
  <c r="E79" i="3"/>
  <c r="E81" i="3" s="1"/>
  <c r="I81" i="3" s="1"/>
  <c r="I82" i="3" s="1"/>
  <c r="E75" i="3"/>
  <c r="E77" i="3" s="1"/>
  <c r="K320" i="1"/>
  <c r="L320" i="1" s="1"/>
  <c r="H327" i="1"/>
  <c r="G327" i="1" s="1"/>
  <c r="K267" i="1"/>
  <c r="L267" i="1" s="1"/>
  <c r="H282" i="1"/>
  <c r="G282" i="1" s="1"/>
  <c r="K284" i="1"/>
  <c r="L284" i="1" s="1"/>
  <c r="H299" i="1"/>
  <c r="G299" i="1" s="1"/>
  <c r="K301" i="1"/>
  <c r="L301" i="1" s="1"/>
  <c r="K367" i="1"/>
  <c r="H380" i="1"/>
  <c r="H345" i="1"/>
  <c r="H124" i="1"/>
  <c r="G124" i="1" s="1"/>
  <c r="H136" i="1"/>
  <c r="G136" i="1" s="1"/>
  <c r="K84" i="1"/>
  <c r="L84" i="1" s="1"/>
  <c r="H97" i="1"/>
  <c r="G97" i="1" s="1"/>
  <c r="E89" i="3"/>
  <c r="E91" i="3" s="1"/>
  <c r="I91" i="3" s="1"/>
  <c r="I92" i="3" s="1"/>
  <c r="E37" i="3"/>
  <c r="E39" i="3" s="1"/>
  <c r="I60" i="3" s="1"/>
  <c r="I115" i="3"/>
  <c r="I116" i="3" s="1"/>
  <c r="I69" i="3"/>
  <c r="I70" i="3" s="1"/>
  <c r="H146" i="1"/>
  <c r="K398" i="1"/>
  <c r="L398" i="1" s="1"/>
  <c r="K115" i="1"/>
  <c r="L115" i="1" s="1"/>
  <c r="H82" i="1"/>
  <c r="G82" i="1" s="1"/>
  <c r="H185" i="1"/>
  <c r="G185" i="1" s="1"/>
  <c r="H203" i="1"/>
  <c r="G203" i="1" s="1"/>
  <c r="H223" i="1"/>
  <c r="K25" i="1"/>
  <c r="L25" i="1" s="1"/>
  <c r="J113" i="1"/>
  <c r="K85" i="1"/>
  <c r="L85" i="1" s="1"/>
  <c r="K225" i="1"/>
  <c r="L225" i="1" s="1"/>
  <c r="K329" i="1"/>
  <c r="L329" i="1" s="1"/>
  <c r="H112" i="1"/>
  <c r="G112" i="1" s="1"/>
  <c r="H66" i="1"/>
  <c r="G66" i="1" s="1"/>
  <c r="K60" i="1"/>
  <c r="L60" i="1" s="1"/>
  <c r="L119" i="1" l="1"/>
  <c r="L74" i="1"/>
  <c r="L69" i="1"/>
  <c r="L73" i="1"/>
  <c r="C7" i="6"/>
  <c r="V12" i="5"/>
  <c r="I82" i="1"/>
  <c r="I113" i="1" s="1"/>
  <c r="K82" i="1"/>
  <c r="L72" i="1"/>
  <c r="L17" i="1"/>
  <c r="L39" i="1"/>
  <c r="L15" i="1"/>
  <c r="C3" i="6"/>
  <c r="D3" i="8" s="1"/>
  <c r="C3" i="8" s="1"/>
  <c r="M3" i="8" s="1"/>
  <c r="L35" i="1"/>
  <c r="L13" i="1"/>
  <c r="L33" i="1"/>
  <c r="L11" i="1"/>
  <c r="L36" i="1"/>
  <c r="L14" i="1"/>
  <c r="L28" i="1"/>
  <c r="L367" i="1"/>
  <c r="L345" i="1"/>
  <c r="L24" i="1"/>
  <c r="L26" i="1"/>
  <c r="L117" i="1"/>
  <c r="C10" i="6"/>
  <c r="D10" i="8" s="1"/>
  <c r="C10" i="8" s="1"/>
  <c r="M10" i="8" s="1"/>
  <c r="L116" i="1"/>
  <c r="I124" i="1"/>
  <c r="L40" i="1"/>
  <c r="V46" i="5"/>
  <c r="V73" i="5" s="1"/>
  <c r="W73" i="5" s="1"/>
  <c r="J418" i="1"/>
  <c r="L38" i="1"/>
  <c r="L16" i="1"/>
  <c r="L34" i="1"/>
  <c r="L12" i="1"/>
  <c r="D2" i="8"/>
  <c r="C2" i="8" s="1"/>
  <c r="M2" i="8" s="1"/>
  <c r="I51" i="1"/>
  <c r="I30" i="1"/>
  <c r="V16" i="5"/>
  <c r="V10" i="5"/>
  <c r="K13" i="3"/>
  <c r="J51" i="1"/>
  <c r="E13" i="3" s="1"/>
  <c r="E15" i="3" s="1"/>
  <c r="I36" i="3" s="1"/>
  <c r="G243" i="1"/>
  <c r="K243" i="1"/>
  <c r="L243" i="1" s="1"/>
  <c r="C4" i="6"/>
  <c r="D4" i="8" s="1"/>
  <c r="H29" i="8"/>
  <c r="M29" i="8" s="1"/>
  <c r="J31" i="8"/>
  <c r="H31" i="8" s="1"/>
  <c r="K416" i="1"/>
  <c r="O119" i="3"/>
  <c r="O120" i="3" s="1"/>
  <c r="K411" i="1"/>
  <c r="L411" i="1" s="1"/>
  <c r="E117" i="3"/>
  <c r="E119" i="3" s="1"/>
  <c r="I119" i="3" s="1"/>
  <c r="I120" i="3" s="1"/>
  <c r="K318" i="1"/>
  <c r="L318" i="1" s="1"/>
  <c r="K327" i="1"/>
  <c r="L327" i="1" s="1"/>
  <c r="I77" i="3"/>
  <c r="I78" i="3" s="1"/>
  <c r="H264" i="1"/>
  <c r="K97" i="1"/>
  <c r="L97" i="1" s="1"/>
  <c r="K136" i="1"/>
  <c r="L136" i="1" s="1"/>
  <c r="K282" i="1"/>
  <c r="L282" i="1" s="1"/>
  <c r="K124" i="1"/>
  <c r="G30" i="1"/>
  <c r="K20" i="1"/>
  <c r="K51" i="1"/>
  <c r="G51" i="1"/>
  <c r="G345" i="1"/>
  <c r="G365" i="1"/>
  <c r="K223" i="1"/>
  <c r="L223" i="1" s="1"/>
  <c r="G223" i="1"/>
  <c r="G380" i="1"/>
  <c r="K380" i="1"/>
  <c r="L380" i="1" s="1"/>
  <c r="G396" i="1"/>
  <c r="K396" i="1"/>
  <c r="L396" i="1" s="1"/>
  <c r="K203" i="1"/>
  <c r="L203" i="1" s="1"/>
  <c r="K345" i="1"/>
  <c r="K299" i="1"/>
  <c r="L299" i="1" s="1"/>
  <c r="K146" i="1"/>
  <c r="L146" i="1" s="1"/>
  <c r="G146" i="1"/>
  <c r="K185" i="1"/>
  <c r="L185" i="1" s="1"/>
  <c r="K112" i="1"/>
  <c r="L112" i="1" s="1"/>
  <c r="H113" i="1"/>
  <c r="K66" i="1"/>
  <c r="L66" i="1" s="1"/>
  <c r="L416" i="1" l="1"/>
  <c r="L82" i="1"/>
  <c r="V120" i="5"/>
  <c r="V15" i="5"/>
  <c r="V123" i="5" s="1"/>
  <c r="D7" i="8"/>
  <c r="C7" i="8" s="1"/>
  <c r="M7" i="8" s="1"/>
  <c r="C6" i="6"/>
  <c r="D6" i="8" s="1"/>
  <c r="C6" i="8" s="1"/>
  <c r="M6" i="8" s="1"/>
  <c r="L124" i="1"/>
  <c r="W46" i="5"/>
  <c r="V9" i="5"/>
  <c r="V117" i="5" s="1"/>
  <c r="L30" i="1"/>
  <c r="J419" i="1"/>
  <c r="J421" i="1" s="1"/>
  <c r="I419" i="1"/>
  <c r="L51" i="1"/>
  <c r="V8" i="5"/>
  <c r="W8" i="5" s="1"/>
  <c r="L20" i="1"/>
  <c r="K418" i="1"/>
  <c r="L418" i="1" s="1"/>
  <c r="K15" i="3"/>
  <c r="O36" i="3" s="1"/>
  <c r="E4" i="8"/>
  <c r="V118" i="5"/>
  <c r="W10" i="5"/>
  <c r="V124" i="5"/>
  <c r="W16" i="5"/>
  <c r="C31" i="6"/>
  <c r="D31" i="8" s="1"/>
  <c r="K264" i="1"/>
  <c r="L264" i="1" s="1"/>
  <c r="G264" i="1"/>
  <c r="K113" i="1"/>
  <c r="L113" i="1" s="1"/>
  <c r="G113" i="1"/>
  <c r="K365" i="1"/>
  <c r="H419" i="1"/>
  <c r="G419" i="1" s="1"/>
  <c r="L365" i="1" l="1"/>
  <c r="L343" i="1"/>
  <c r="W9" i="5"/>
  <c r="W37" i="5" s="1"/>
  <c r="V37" i="5"/>
  <c r="V145" i="5" s="1"/>
  <c r="V116" i="5"/>
  <c r="I421" i="1"/>
  <c r="C4" i="8"/>
  <c r="M4" i="8" s="1"/>
  <c r="E31" i="8"/>
  <c r="C31" i="8" s="1"/>
  <c r="M31" i="8" s="1"/>
  <c r="K419" i="1"/>
  <c r="L419" i="1" s="1"/>
  <c r="K421" i="1" l="1"/>
  <c r="L4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schlichtenhorst</author>
    <author>deuker</author>
  </authors>
  <commentList>
    <comment ref="D18" authorId="0" shapeId="0" xr:uid="{17BCBB0B-8F6F-428B-A964-740167C16DC4}">
      <text>
        <r>
          <rPr>
            <sz val="9"/>
            <color indexed="81"/>
            <rFont val="Segoe UI"/>
            <family val="2"/>
          </rPr>
          <t>Voir feuille "Sous-traitance" Code N° 1.8</t>
        </r>
      </text>
    </comment>
    <comment ref="E22" authorId="1" shapeId="0" xr:uid="{00000000-0006-0000-0000-000002000000}">
      <text>
        <r>
          <rPr>
            <b/>
            <sz val="9"/>
            <color indexed="81"/>
            <rFont val="Segoe UI"/>
            <family val="2"/>
          </rPr>
          <t>deuker:</t>
        </r>
        <r>
          <rPr>
            <sz val="9"/>
            <color indexed="81"/>
            <rFont val="Segoe UI"/>
            <family val="2"/>
          </rPr>
          <t xml:space="preserve">
was ist 488?</t>
        </r>
      </text>
    </comment>
    <comment ref="D31" authorId="0" shapeId="0" xr:uid="{6ADE1076-D14B-4CE9-9F9A-B4DC997E3DA5}">
      <text>
        <r>
          <rPr>
            <sz val="9"/>
            <color indexed="81"/>
            <rFont val="Segoe UI"/>
            <family val="2"/>
          </rPr>
          <t>Centre de ressources externe (à remplir au feuille "Sous-traitance") Code N° 3.14</t>
        </r>
      </text>
    </comment>
    <comment ref="D45" authorId="0" shapeId="0" xr:uid="{93807F28-6C76-42AA-B63C-6F49013D6941}">
      <text>
        <r>
          <rPr>
            <sz val="9"/>
            <color indexed="81"/>
            <rFont val="Segoe UI"/>
            <family val="2"/>
          </rPr>
          <t xml:space="preserve">Centre de ressources externe (à remplir au feuille "Sous-traitance") Code N° 3.14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schlichtenhorst</author>
    <author>deuker</author>
  </authors>
  <commentList>
    <comment ref="B1" authorId="0" shapeId="0" xr:uid="{F009A42B-A003-429A-9A0D-51D1B44F277A}">
      <text>
        <r>
          <rPr>
            <sz val="9"/>
            <color indexed="81"/>
            <rFont val="Segoe UI"/>
            <charset val="1"/>
          </rPr>
          <t xml:space="preserve">
Veuillez copier cette feuille de calcul pour chaque fraction à calculer</t>
        </r>
      </text>
    </comment>
    <comment ref="C8" authorId="0" shapeId="0" xr:uid="{B77DD00B-AAA9-48B4-9B12-EF23B8962286}">
      <text>
        <r>
          <rPr>
            <sz val="9"/>
            <color indexed="81"/>
            <rFont val="Segoe UI"/>
            <family val="2"/>
          </rPr>
          <t xml:space="preserve">
Ce champ est lié au tableau "calcul coûts communs" cellule E421. Peut également être rempli manuellement.</t>
        </r>
      </text>
    </comment>
    <comment ref="C12" authorId="0" shapeId="0" xr:uid="{1C6C80E9-5BF2-48CE-B02D-CB90A21D04D0}">
      <text>
        <r>
          <rPr>
            <sz val="9"/>
            <color indexed="81"/>
            <rFont val="Segoe UI"/>
            <family val="2"/>
          </rPr>
          <t>Ce champ est lié, soit vous remplissez d'abord le tableau ci-dessous, soit vous saisissez manuellement la valeur de la cellule G41.</t>
        </r>
      </text>
    </comment>
    <comment ref="F28" authorId="1" shapeId="0" xr:uid="{FD55A313-4F64-49FC-9CA8-0FC657700FAE}">
      <text>
        <r>
          <rPr>
            <sz val="9"/>
            <color indexed="81"/>
            <rFont val="Segoe UI"/>
            <family val="2"/>
          </rPr>
          <t>= N° des ménages</t>
        </r>
      </text>
    </comment>
    <comment ref="C76" authorId="0" shapeId="0" xr:uid="{947D08B9-16A8-4398-8AD5-EA13256B2631}">
      <text>
        <r>
          <rPr>
            <sz val="9"/>
            <color indexed="81"/>
            <rFont val="Segoe UI"/>
            <family val="2"/>
          </rPr>
          <t xml:space="preserve">
Ce champ est lié, soit vous remplissez d'abord le tableau ci-dessous, soit vous saisissez manuellement la valeur de la cellule G105.</t>
        </r>
      </text>
    </comment>
  </commentList>
</comments>
</file>

<file path=xl/sharedStrings.xml><?xml version="1.0" encoding="utf-8"?>
<sst xmlns="http://schemas.openxmlformats.org/spreadsheetml/2006/main" count="2269" uniqueCount="716">
  <si>
    <t>BUDGET</t>
  </si>
  <si>
    <t>TOTAL</t>
  </si>
  <si>
    <t>€</t>
  </si>
  <si>
    <t>%</t>
  </si>
  <si>
    <t>1.1</t>
  </si>
  <si>
    <t>1.2</t>
  </si>
  <si>
    <t>1.3</t>
  </si>
  <si>
    <t>1.4</t>
  </si>
  <si>
    <t>1.5</t>
  </si>
  <si>
    <t>1.6</t>
  </si>
  <si>
    <t>2.1</t>
  </si>
  <si>
    <t>2.2</t>
  </si>
  <si>
    <t>2.3</t>
  </si>
  <si>
    <t>2.4</t>
  </si>
  <si>
    <t>2.5</t>
  </si>
  <si>
    <t>2.6</t>
  </si>
  <si>
    <t>2.7</t>
  </si>
  <si>
    <t>3.1</t>
  </si>
  <si>
    <t>3.2</t>
  </si>
  <si>
    <t>3.3</t>
  </si>
  <si>
    <t>3.4</t>
  </si>
  <si>
    <t>3.5</t>
  </si>
  <si>
    <t>3.6</t>
  </si>
  <si>
    <t>3.7</t>
  </si>
  <si>
    <t>3.8</t>
  </si>
  <si>
    <t>3.9</t>
  </si>
  <si>
    <t>3.10</t>
  </si>
  <si>
    <t>3.11</t>
  </si>
  <si>
    <t>3.12</t>
  </si>
  <si>
    <t>3.13</t>
  </si>
  <si>
    <t>3.14</t>
  </si>
  <si>
    <t>4.10</t>
  </si>
  <si>
    <t>4.11</t>
  </si>
  <si>
    <t>4.12</t>
  </si>
  <si>
    <t>4.1</t>
  </si>
  <si>
    <t>4.2</t>
  </si>
  <si>
    <t>4.3</t>
  </si>
  <si>
    <t>4.4</t>
  </si>
  <si>
    <t>4.5</t>
  </si>
  <si>
    <t>4.6</t>
  </si>
  <si>
    <t>4.7</t>
  </si>
  <si>
    <t>4.8</t>
  </si>
  <si>
    <t>4.9</t>
  </si>
  <si>
    <t>5.1.1</t>
  </si>
  <si>
    <t>???</t>
  </si>
  <si>
    <t>5.1.2</t>
  </si>
  <si>
    <t>5.1.3</t>
  </si>
  <si>
    <t>5.1.4</t>
  </si>
  <si>
    <t>5.1.5</t>
  </si>
  <si>
    <t>5.1.6</t>
  </si>
  <si>
    <t>5.1.7</t>
  </si>
  <si>
    <t>5.1.8</t>
  </si>
  <si>
    <t>5.1.9</t>
  </si>
  <si>
    <t>5.1.10</t>
  </si>
  <si>
    <t>5.1.11</t>
  </si>
  <si>
    <t>5.2.1</t>
  </si>
  <si>
    <t>5.2.2</t>
  </si>
  <si>
    <t>5.2.3</t>
  </si>
  <si>
    <t>5.2.4</t>
  </si>
  <si>
    <t>5.2.5</t>
  </si>
  <si>
    <t>5.2.6</t>
  </si>
  <si>
    <t>5.2.7</t>
  </si>
  <si>
    <t>5.2.8</t>
  </si>
  <si>
    <t>5.2.9</t>
  </si>
  <si>
    <t>5.2.10</t>
  </si>
  <si>
    <t>5.1</t>
  </si>
  <si>
    <t>5.2</t>
  </si>
  <si>
    <t>5.3</t>
  </si>
  <si>
    <t>5.2.11</t>
  </si>
  <si>
    <t>5.3.1</t>
  </si>
  <si>
    <t>5.3.2</t>
  </si>
  <si>
    <t>5.3.3</t>
  </si>
  <si>
    <t>5.3.4</t>
  </si>
  <si>
    <t>5.3.5</t>
  </si>
  <si>
    <t>5.3.6</t>
  </si>
  <si>
    <t>5.3.7</t>
  </si>
  <si>
    <t>5.3.8</t>
  </si>
  <si>
    <t>5.3.9</t>
  </si>
  <si>
    <t>5.3.10</t>
  </si>
  <si>
    <t>5.3.11</t>
  </si>
  <si>
    <t>6.1</t>
  </si>
  <si>
    <t>6.2</t>
  </si>
  <si>
    <t>6.3</t>
  </si>
  <si>
    <t>6.4</t>
  </si>
  <si>
    <t>6.5</t>
  </si>
  <si>
    <t>6.6</t>
  </si>
  <si>
    <t>7.1</t>
  </si>
  <si>
    <t>7.2</t>
  </si>
  <si>
    <t>7.3</t>
  </si>
  <si>
    <t>7.4</t>
  </si>
  <si>
    <t>7.5</t>
  </si>
  <si>
    <t>8.1</t>
  </si>
  <si>
    <t>8.2</t>
  </si>
  <si>
    <t>8.3</t>
  </si>
  <si>
    <t>8.4</t>
  </si>
  <si>
    <t>8.5</t>
  </si>
  <si>
    <t>8.6</t>
  </si>
  <si>
    <t>8.7</t>
  </si>
  <si>
    <t>9.1</t>
  </si>
  <si>
    <t>9.2</t>
  </si>
  <si>
    <t>9.3</t>
  </si>
  <si>
    <t>9.4</t>
  </si>
  <si>
    <t>10.1</t>
  </si>
  <si>
    <t>10.1.1</t>
  </si>
  <si>
    <t>10.1.2</t>
  </si>
  <si>
    <t>10.1.3</t>
  </si>
  <si>
    <t>10.1.4</t>
  </si>
  <si>
    <t>10.1.5</t>
  </si>
  <si>
    <t>10.1.6</t>
  </si>
  <si>
    <t>10.1.7</t>
  </si>
  <si>
    <t>10.1.8</t>
  </si>
  <si>
    <t>10.2</t>
  </si>
  <si>
    <t>10.2.1</t>
  </si>
  <si>
    <t>10.2.2</t>
  </si>
  <si>
    <t>10.2.3</t>
  </si>
  <si>
    <t>10.2.4</t>
  </si>
  <si>
    <t>10.2.5</t>
  </si>
  <si>
    <t>10.2.6</t>
  </si>
  <si>
    <t>10.2.7</t>
  </si>
  <si>
    <t>10.2.8</t>
  </si>
  <si>
    <t>10.3</t>
  </si>
  <si>
    <t>10.3.1</t>
  </si>
  <si>
    <t>10.3.2</t>
  </si>
  <si>
    <t>10.3.3</t>
  </si>
  <si>
    <t>10.3.4</t>
  </si>
  <si>
    <t>10.3.5</t>
  </si>
  <si>
    <t>10.3.6</t>
  </si>
  <si>
    <t>10.4</t>
  </si>
  <si>
    <t>10.4.1</t>
  </si>
  <si>
    <t>10.4.2</t>
  </si>
  <si>
    <t>10.4.3</t>
  </si>
  <si>
    <t>10.4.4</t>
  </si>
  <si>
    <t>10.4.5</t>
  </si>
  <si>
    <t>10.4.6</t>
  </si>
  <si>
    <t>11.1</t>
  </si>
  <si>
    <t>11.2</t>
  </si>
  <si>
    <t>11.3</t>
  </si>
  <si>
    <t>11.4</t>
  </si>
  <si>
    <t>11.5</t>
  </si>
  <si>
    <t>12</t>
  </si>
  <si>
    <t>12.1</t>
  </si>
  <si>
    <t>12.2</t>
  </si>
  <si>
    <t>12.3</t>
  </si>
  <si>
    <t>12.4</t>
  </si>
  <si>
    <t>12.5</t>
  </si>
  <si>
    <t>12.6</t>
  </si>
  <si>
    <t>12.7</t>
  </si>
  <si>
    <t>13</t>
  </si>
  <si>
    <t>13.1</t>
  </si>
  <si>
    <t>13.2</t>
  </si>
  <si>
    <t>13.3</t>
  </si>
  <si>
    <t>13.4</t>
  </si>
  <si>
    <t>13.5</t>
  </si>
  <si>
    <t>13.6</t>
  </si>
  <si>
    <t>Section budgétaire</t>
  </si>
  <si>
    <t>N°</t>
  </si>
  <si>
    <t>Libellés</t>
  </si>
  <si>
    <t>Article budgétaire</t>
  </si>
  <si>
    <t>Total</t>
  </si>
  <si>
    <t>Part de «gestion des déchets»</t>
  </si>
  <si>
    <t>Contrôle</t>
  </si>
  <si>
    <t>Mode d'emploi</t>
  </si>
  <si>
    <t>Administration</t>
  </si>
  <si>
    <t xml:space="preserve">
621, 
623, 
624, 
628
….</t>
  </si>
  <si>
    <t xml:space="preserve">
621, 
623,
624, 
628
…</t>
  </si>
  <si>
    <t>Parc de recyclage</t>
  </si>
  <si>
    <t>Terrains et constructions :
Immobilisations corporelles 
Loyers et charges locatives</t>
  </si>
  <si>
    <t>Autres charges externes :
Sous-traitance, entretien et réparations
Frais de marketing et de communication</t>
  </si>
  <si>
    <t>Installations techniques et machines :
Immobilisations corporelles 
Loyers et charges locatives</t>
  </si>
  <si>
    <t>Achats non stockés et achats incorporés aux ouvrages et produits</t>
  </si>
  <si>
    <t>apport / collecte</t>
  </si>
  <si>
    <t>pièce</t>
  </si>
  <si>
    <t>poids</t>
  </si>
  <si>
    <t xml:space="preserve">les déchets sont pesées </t>
  </si>
  <si>
    <t>kg / t</t>
  </si>
  <si>
    <t>20 l; 80 l…..</t>
  </si>
  <si>
    <t>n</t>
  </si>
  <si>
    <t xml:space="preserve">n </t>
  </si>
  <si>
    <t>Commune</t>
  </si>
  <si>
    <t>Codes identifiant de la commune</t>
  </si>
  <si>
    <t>Code sectoriel</t>
  </si>
  <si>
    <t>Code numérique</t>
  </si>
  <si>
    <t>C</t>
  </si>
  <si>
    <t>7.6</t>
  </si>
  <si>
    <t>3.15</t>
  </si>
  <si>
    <t>3.16</t>
  </si>
  <si>
    <t>5.1.12</t>
  </si>
  <si>
    <t>5.2.12</t>
  </si>
  <si>
    <t>5.3.12</t>
  </si>
  <si>
    <t>6.7</t>
  </si>
  <si>
    <t>6.8</t>
  </si>
  <si>
    <t>7.7</t>
  </si>
  <si>
    <t>7.8</t>
  </si>
  <si>
    <t>7.9</t>
  </si>
  <si>
    <t>10.1.9</t>
  </si>
  <si>
    <t>10.1.10</t>
  </si>
  <si>
    <t>10.2.9</t>
  </si>
  <si>
    <t>10.2.10</t>
  </si>
  <si>
    <t>10.3.7</t>
  </si>
  <si>
    <t>10.3.8</t>
  </si>
  <si>
    <t>10.3.9</t>
  </si>
  <si>
    <t>10.3.10</t>
  </si>
  <si>
    <t>12.8</t>
  </si>
  <si>
    <t>12.9</t>
  </si>
  <si>
    <t>13.7</t>
  </si>
  <si>
    <t>13.8</t>
  </si>
  <si>
    <t>3.a</t>
  </si>
  <si>
    <t>3.b</t>
  </si>
  <si>
    <t>unité</t>
  </si>
  <si>
    <t>N° par an</t>
  </si>
  <si>
    <t>3.c</t>
  </si>
  <si>
    <t>3.d</t>
  </si>
  <si>
    <t>3.e</t>
  </si>
  <si>
    <t>3.f</t>
  </si>
  <si>
    <t>3.g</t>
  </si>
  <si>
    <t>3.h</t>
  </si>
  <si>
    <t>3.i</t>
  </si>
  <si>
    <t>3.j</t>
  </si>
  <si>
    <t>3.k</t>
  </si>
  <si>
    <t>3.l</t>
  </si>
  <si>
    <t>3.m</t>
  </si>
  <si>
    <t>3.n</t>
  </si>
  <si>
    <t>3.o</t>
  </si>
  <si>
    <t>3.p</t>
  </si>
  <si>
    <t>3.q</t>
  </si>
  <si>
    <t xml:space="preserve">3.r </t>
  </si>
  <si>
    <t>3.s</t>
  </si>
  <si>
    <t>3.t</t>
  </si>
  <si>
    <t>l</t>
  </si>
  <si>
    <t>kg</t>
  </si>
  <si>
    <t>proportion des couts variables couverts par taxes variables</t>
  </si>
  <si>
    <t>sous-traitance</t>
  </si>
  <si>
    <t>Autre</t>
  </si>
  <si>
    <t>Biodéchets</t>
  </si>
  <si>
    <t>Déchets verts</t>
  </si>
  <si>
    <t>Déchets électroniques</t>
  </si>
  <si>
    <t>Collecte des déchets résiduels</t>
  </si>
  <si>
    <t>Coût par ménage</t>
  </si>
  <si>
    <r>
      <t xml:space="preserve">
</t>
    </r>
    <r>
      <rPr>
        <sz val="8"/>
        <color rgb="FFFF0000"/>
        <rFont val="Calibri"/>
        <family val="2"/>
        <scheme val="minor"/>
      </rPr>
      <t>6421X, 6431X</t>
    </r>
    <r>
      <rPr>
        <sz val="8"/>
        <color theme="1"/>
        <rFont val="Calibri"/>
        <family val="2"/>
        <scheme val="minor"/>
      </rPr>
      <t xml:space="preserve"> ….</t>
    </r>
  </si>
  <si>
    <r>
      <t xml:space="preserve">
</t>
    </r>
    <r>
      <rPr>
        <sz val="8"/>
        <color rgb="FFFF0000"/>
        <rFont val="Calibri"/>
        <family val="2"/>
        <scheme val="minor"/>
      </rPr>
      <t>611XX</t>
    </r>
    <r>
      <rPr>
        <sz val="8"/>
        <color theme="1"/>
        <rFont val="Calibri"/>
        <family val="2"/>
        <scheme val="minor"/>
      </rPr>
      <t xml:space="preserve">
6551, 6552, 6558
</t>
    </r>
    <r>
      <rPr>
        <sz val="8"/>
        <color rgb="FFFF0000"/>
        <rFont val="Calibri"/>
        <family val="2"/>
        <scheme val="minor"/>
      </rPr>
      <t>603XX</t>
    </r>
    <r>
      <rPr>
        <sz val="8"/>
        <color theme="1"/>
        <rFont val="Calibri"/>
        <family val="2"/>
        <scheme val="minor"/>
      </rPr>
      <t xml:space="preserve">
</t>
    </r>
    <r>
      <rPr>
        <sz val="8"/>
        <color rgb="FFFF0000"/>
        <rFont val="Calibri"/>
        <family val="2"/>
        <scheme val="minor"/>
      </rPr>
      <t>608XX</t>
    </r>
    <r>
      <rPr>
        <sz val="8"/>
        <color theme="1"/>
        <rFont val="Calibri"/>
        <family val="2"/>
        <scheme val="minor"/>
      </rPr>
      <t xml:space="preserve">
</t>
    </r>
    <r>
      <rPr>
        <sz val="8"/>
        <color rgb="FFFF0000"/>
        <rFont val="Calibri"/>
        <family val="2"/>
        <scheme val="minor"/>
      </rPr>
      <t>612XX, 614XX, 618XX</t>
    </r>
    <r>
      <rPr>
        <sz val="8"/>
        <color theme="1"/>
        <rFont val="Calibri"/>
        <family val="2"/>
        <scheme val="minor"/>
      </rPr>
      <t>, …..</t>
    </r>
  </si>
  <si>
    <r>
      <rPr>
        <sz val="8"/>
        <color rgb="FF00B050"/>
        <rFont val="Calibri"/>
        <family val="2"/>
        <scheme val="minor"/>
      </rPr>
      <t xml:space="preserve">
611XX</t>
    </r>
    <r>
      <rPr>
        <sz val="8"/>
        <color theme="1"/>
        <rFont val="Calibri"/>
        <family val="2"/>
        <scheme val="minor"/>
      </rPr>
      <t xml:space="preserve">
6551, 6552, 6558</t>
    </r>
  </si>
  <si>
    <r>
      <rPr>
        <sz val="8"/>
        <color rgb="FFFF0000"/>
        <rFont val="Calibri"/>
        <family val="2"/>
        <scheme val="minor"/>
      </rPr>
      <t xml:space="preserve">615XX </t>
    </r>
    <r>
      <rPr>
        <sz val="8"/>
        <color theme="1"/>
        <rFont val="Calibri"/>
        <family val="2"/>
        <scheme val="minor"/>
      </rPr>
      <t>..</t>
    </r>
  </si>
  <si>
    <t>613XX</t>
  </si>
  <si>
    <t>615XX ..</t>
  </si>
  <si>
    <t>615XX …</t>
  </si>
  <si>
    <r>
      <rPr>
        <sz val="8"/>
        <color rgb="FF00B050"/>
        <rFont val="Calibri"/>
        <family val="2"/>
        <scheme val="minor"/>
      </rPr>
      <t xml:space="preserve">
</t>
    </r>
    <r>
      <rPr>
        <sz val="8"/>
        <color rgb="FFFF0000"/>
        <rFont val="Calibri"/>
        <family val="2"/>
        <scheme val="minor"/>
      </rPr>
      <t>611XX</t>
    </r>
    <r>
      <rPr>
        <sz val="8"/>
        <color theme="1"/>
        <rFont val="Calibri"/>
        <family val="2"/>
        <scheme val="minor"/>
      </rPr>
      <t xml:space="preserve">
6551, 6552, 6558</t>
    </r>
  </si>
  <si>
    <r>
      <t xml:space="preserve">
221
</t>
    </r>
    <r>
      <rPr>
        <sz val="8"/>
        <color rgb="FFFF0000"/>
        <rFont val="Calibri"/>
        <family val="2"/>
        <scheme val="minor"/>
      </rPr>
      <t>611XX</t>
    </r>
  </si>
  <si>
    <r>
      <t xml:space="preserve">
</t>
    </r>
    <r>
      <rPr>
        <sz val="8"/>
        <color rgb="FFFF0000"/>
        <rFont val="Calibri"/>
        <family val="2"/>
        <scheme val="minor"/>
      </rPr>
      <t>222XX 
611XX</t>
    </r>
  </si>
  <si>
    <t xml:space="preserve">
612XX 
615XX</t>
  </si>
  <si>
    <t>608XX</t>
  </si>
  <si>
    <t>615XX</t>
  </si>
  <si>
    <t>45XXX</t>
  </si>
  <si>
    <t>Contribution coûts courants selon facture</t>
  </si>
  <si>
    <t>Contribution pour l'usage de l'installation externe</t>
  </si>
  <si>
    <r>
      <t xml:space="preserve">22321, 22322, 61123, 6123, </t>
    </r>
    <r>
      <rPr>
        <sz val="8"/>
        <color rgb="FFFF0000"/>
        <rFont val="Calibri"/>
        <family val="2"/>
        <scheme val="minor"/>
      </rPr>
      <t>608XX</t>
    </r>
  </si>
  <si>
    <t xml:space="preserve">Coût d'exploitation, entretien et réparations </t>
  </si>
  <si>
    <r>
      <rPr>
        <sz val="8"/>
        <color rgb="FFFF0000"/>
        <rFont val="Calibri"/>
        <family val="2"/>
        <scheme val="minor"/>
      </rPr>
      <t>608XX</t>
    </r>
    <r>
      <rPr>
        <sz val="8"/>
        <color theme="1"/>
        <rFont val="Calibri"/>
        <family val="2"/>
        <scheme val="minor"/>
      </rPr>
      <t xml:space="preserve">
6122</t>
    </r>
  </si>
  <si>
    <t>Charges financières</t>
  </si>
  <si>
    <t>65xx</t>
  </si>
  <si>
    <t>6041</t>
  </si>
  <si>
    <t>4.a</t>
  </si>
  <si>
    <t>4.b</t>
  </si>
  <si>
    <t>4.c</t>
  </si>
  <si>
    <t>4.d</t>
  </si>
  <si>
    <t>4.e</t>
  </si>
  <si>
    <t>4.f</t>
  </si>
  <si>
    <t>4.g</t>
  </si>
  <si>
    <t>4.h</t>
  </si>
  <si>
    <t>4.i</t>
  </si>
  <si>
    <t>4.j</t>
  </si>
  <si>
    <t>4.k</t>
  </si>
  <si>
    <t>4.l</t>
  </si>
  <si>
    <t>4.m</t>
  </si>
  <si>
    <t>4.n</t>
  </si>
  <si>
    <t>4.o</t>
  </si>
  <si>
    <t>4.p</t>
  </si>
  <si>
    <t>4.q</t>
  </si>
  <si>
    <t>4.r</t>
  </si>
  <si>
    <t>4.s</t>
  </si>
  <si>
    <t>4.t</t>
  </si>
  <si>
    <t>Constructions :
Immobilisations corporelles 
Loyers et charges locatives</t>
  </si>
  <si>
    <t>10.1.11</t>
  </si>
  <si>
    <t>10.2.11</t>
  </si>
  <si>
    <t>10.3.11</t>
  </si>
  <si>
    <t>10.3.12</t>
  </si>
  <si>
    <t>10.3.13</t>
  </si>
  <si>
    <t>10.4.7</t>
  </si>
  <si>
    <t>10.4.8</t>
  </si>
  <si>
    <t>10.4.9</t>
  </si>
  <si>
    <t>10.4.11</t>
  </si>
  <si>
    <t>11.1.1</t>
  </si>
  <si>
    <t>11.1.2</t>
  </si>
  <si>
    <t>11.1.3</t>
  </si>
  <si>
    <t>11.1.4</t>
  </si>
  <si>
    <t>11.1.5</t>
  </si>
  <si>
    <t>11.1.6</t>
  </si>
  <si>
    <t>11.1.7</t>
  </si>
  <si>
    <t>11.1.8</t>
  </si>
  <si>
    <t>11.1.9</t>
  </si>
  <si>
    <t>11.1.10</t>
  </si>
  <si>
    <t>11.2.1</t>
  </si>
  <si>
    <t>11.2.2</t>
  </si>
  <si>
    <t>11.2.3</t>
  </si>
  <si>
    <t>11.2.4</t>
  </si>
  <si>
    <t>11.2.5</t>
  </si>
  <si>
    <t>11.2.6</t>
  </si>
  <si>
    <t>11.2.7</t>
  </si>
  <si>
    <t>11.2.8</t>
  </si>
  <si>
    <t>11.2.9</t>
  </si>
  <si>
    <t>11.2.10</t>
  </si>
  <si>
    <t>11.3.1</t>
  </si>
  <si>
    <t>11.3.2</t>
  </si>
  <si>
    <t>11.3.4</t>
  </si>
  <si>
    <t>11.3.5</t>
  </si>
  <si>
    <t>11.3.6</t>
  </si>
  <si>
    <t>11.3.7</t>
  </si>
  <si>
    <t>11.3.8</t>
  </si>
  <si>
    <t>11.3.9</t>
  </si>
  <si>
    <t>11.3.10</t>
  </si>
  <si>
    <t>11.4.1</t>
  </si>
  <si>
    <t>11.4.2</t>
  </si>
  <si>
    <t>11.4.3</t>
  </si>
  <si>
    <t>11.4.4</t>
  </si>
  <si>
    <t>11.4.5</t>
  </si>
  <si>
    <t>11.4.6</t>
  </si>
  <si>
    <t>11.5.1</t>
  </si>
  <si>
    <t>11.5.2</t>
  </si>
  <si>
    <t>11.5.3</t>
  </si>
  <si>
    <t>11.5.4</t>
  </si>
  <si>
    <t>11.5.5</t>
  </si>
  <si>
    <t>11.5.6</t>
  </si>
  <si>
    <t>11.5.7</t>
  </si>
  <si>
    <t>12.10</t>
  </si>
  <si>
    <t>12.11</t>
  </si>
  <si>
    <t>12.12</t>
  </si>
  <si>
    <t>13.9</t>
  </si>
  <si>
    <t>14</t>
  </si>
  <si>
    <t>14.1</t>
  </si>
  <si>
    <t>14.2</t>
  </si>
  <si>
    <t>14.3</t>
  </si>
  <si>
    <t>14.4</t>
  </si>
  <si>
    <t>14.5</t>
  </si>
  <si>
    <t>14.6</t>
  </si>
  <si>
    <t>14.7</t>
  </si>
  <si>
    <t>14.8</t>
  </si>
  <si>
    <t>9.5</t>
  </si>
  <si>
    <t>9.6</t>
  </si>
  <si>
    <t>9.7</t>
  </si>
  <si>
    <t>N° des ménages</t>
  </si>
  <si>
    <t>surface</t>
  </si>
  <si>
    <t>m²</t>
  </si>
  <si>
    <t>9.8</t>
  </si>
  <si>
    <t>9.9</t>
  </si>
  <si>
    <t>9.10</t>
  </si>
  <si>
    <t>9.11</t>
  </si>
  <si>
    <t>10.4.10</t>
  </si>
  <si>
    <t>11.3.3</t>
  </si>
  <si>
    <t xml:space="preserve">Traitement des déchets non industriels (sans installation propre voir point: 12) </t>
  </si>
  <si>
    <t>100 l</t>
  </si>
  <si>
    <t>9.12</t>
  </si>
  <si>
    <t>9.13</t>
  </si>
  <si>
    <t>10.5</t>
  </si>
  <si>
    <t>10.5.1</t>
  </si>
  <si>
    <t>10.5.2</t>
  </si>
  <si>
    <t>10.5.3</t>
  </si>
  <si>
    <t>10.5.4</t>
  </si>
  <si>
    <t>10.5.5</t>
  </si>
  <si>
    <t>10.5.6</t>
  </si>
  <si>
    <t>10.5.7</t>
  </si>
  <si>
    <t>10.5.8</t>
  </si>
  <si>
    <t>10.5.9</t>
  </si>
  <si>
    <t>10.5.10</t>
  </si>
  <si>
    <t>10.5.11</t>
  </si>
  <si>
    <t>11.6</t>
  </si>
  <si>
    <t>11.6.1</t>
  </si>
  <si>
    <t>11.6.2</t>
  </si>
  <si>
    <t>11.6.3</t>
  </si>
  <si>
    <t>11.6.4</t>
  </si>
  <si>
    <t>11.6.5</t>
  </si>
  <si>
    <t>11.6.6</t>
  </si>
  <si>
    <t>11.6.7</t>
  </si>
  <si>
    <t>11.6.8</t>
  </si>
  <si>
    <t>11.6.9</t>
  </si>
  <si>
    <t>11.6.10</t>
  </si>
  <si>
    <t>11.6.11</t>
  </si>
  <si>
    <t>11.6.12</t>
  </si>
  <si>
    <t>2.8</t>
  </si>
  <si>
    <t>1.7</t>
  </si>
  <si>
    <t>11.5.8</t>
  </si>
  <si>
    <t>11.5.9</t>
  </si>
  <si>
    <t>taxation par unité collecte et transport</t>
  </si>
  <si>
    <t>taxation par unité traitement / élimination</t>
  </si>
  <si>
    <t>taxation par unité</t>
  </si>
  <si>
    <t>Taxes liées à l'environnement collecte et transport</t>
  </si>
  <si>
    <t>14.9</t>
  </si>
  <si>
    <t>14.10</t>
  </si>
  <si>
    <t>14.11</t>
  </si>
  <si>
    <t>14.12</t>
  </si>
  <si>
    <t>13.10</t>
  </si>
  <si>
    <t>13.11</t>
  </si>
  <si>
    <t>13.12</t>
  </si>
  <si>
    <t>11.6.13</t>
  </si>
  <si>
    <t>11.6.14</t>
  </si>
  <si>
    <t>11.6.15</t>
  </si>
  <si>
    <t>11.6.16</t>
  </si>
  <si>
    <t>11.5.10</t>
  </si>
  <si>
    <t>11.5.11</t>
  </si>
  <si>
    <t>11.5.12</t>
  </si>
  <si>
    <t>11.5.13</t>
  </si>
  <si>
    <t>11.3.11</t>
  </si>
  <si>
    <t>11.3.12</t>
  </si>
  <si>
    <t>11.2.11</t>
  </si>
  <si>
    <t>11.2.12</t>
  </si>
  <si>
    <t>11.2.13</t>
  </si>
  <si>
    <t>11.2.14</t>
  </si>
  <si>
    <t>11.1.11</t>
  </si>
  <si>
    <t>11.1.12</t>
  </si>
  <si>
    <t>11.1.13</t>
  </si>
  <si>
    <t>10.5.12</t>
  </si>
  <si>
    <t>10.5.13</t>
  </si>
  <si>
    <t>10.5.14</t>
  </si>
  <si>
    <t>10.5.15</t>
  </si>
  <si>
    <t>10.4.12</t>
  </si>
  <si>
    <t>10.4.13</t>
  </si>
  <si>
    <t>10.4.14</t>
  </si>
  <si>
    <t>10.4.15</t>
  </si>
  <si>
    <t>10.3.14</t>
  </si>
  <si>
    <t>10.3.15</t>
  </si>
  <si>
    <t>10.3.16</t>
  </si>
  <si>
    <t>10.3.17</t>
  </si>
  <si>
    <t>10.2.12</t>
  </si>
  <si>
    <t>10.2.13</t>
  </si>
  <si>
    <t>10.2.14</t>
  </si>
  <si>
    <t>10.2.15</t>
  </si>
  <si>
    <t>10.1.12</t>
  </si>
  <si>
    <t>10.1.13</t>
  </si>
  <si>
    <t>10.1.14</t>
  </si>
  <si>
    <t>10.1.15</t>
  </si>
  <si>
    <t>9.14</t>
  </si>
  <si>
    <t>9.15</t>
  </si>
  <si>
    <t>9.16</t>
  </si>
  <si>
    <t>9.17</t>
  </si>
  <si>
    <t>3.17</t>
  </si>
  <si>
    <t>3.18</t>
  </si>
  <si>
    <t>4.13</t>
  </si>
  <si>
    <t>11.3.13</t>
  </si>
  <si>
    <t>11.3.14</t>
  </si>
  <si>
    <t>11.3.15</t>
  </si>
  <si>
    <t>11.3.16</t>
  </si>
  <si>
    <t>11.5.14</t>
  </si>
  <si>
    <t>11.5.15</t>
  </si>
  <si>
    <t>Traitement / Elimination des déchets non industriels</t>
  </si>
  <si>
    <t>10.5.16</t>
  </si>
  <si>
    <t>10.5.17</t>
  </si>
  <si>
    <t>10.4.16</t>
  </si>
  <si>
    <t>10.4.17</t>
  </si>
  <si>
    <t>[€]</t>
  </si>
  <si>
    <t>[n]</t>
  </si>
  <si>
    <t>[€/ménage]</t>
  </si>
  <si>
    <t>[€/l]</t>
  </si>
  <si>
    <t>[l]</t>
  </si>
  <si>
    <t>Volume</t>
  </si>
  <si>
    <t>Prix /unité</t>
  </si>
  <si>
    <t>N° des bacs</t>
  </si>
  <si>
    <t>[%]</t>
  </si>
  <si>
    <t>SOMME</t>
  </si>
  <si>
    <t>Taxe variable Collecte</t>
  </si>
  <si>
    <t>N° des collectes</t>
  </si>
  <si>
    <t>Taxe variable simple</t>
  </si>
  <si>
    <t>[€/collecte]</t>
  </si>
  <si>
    <t>[€/l*collecte]</t>
  </si>
  <si>
    <t>Sac</t>
  </si>
  <si>
    <t>Bac 1</t>
  </si>
  <si>
    <t>Bac 2</t>
  </si>
  <si>
    <t>Bac 3</t>
  </si>
  <si>
    <t>Bac 4</t>
  </si>
  <si>
    <t>Bac 5</t>
  </si>
  <si>
    <t>Bac 6</t>
  </si>
  <si>
    <t>Bac 7</t>
  </si>
  <si>
    <t>Bac 8</t>
  </si>
  <si>
    <t>Bac 9</t>
  </si>
  <si>
    <t>Bac 10</t>
  </si>
  <si>
    <t>Bac 11</t>
  </si>
  <si>
    <t>Bac 12</t>
  </si>
  <si>
    <t>Volume collecté</t>
  </si>
  <si>
    <t>Taxe variable traitement /élimination</t>
  </si>
  <si>
    <t>[kg]</t>
  </si>
  <si>
    <t>[€/kg]</t>
  </si>
  <si>
    <t>[kg/l]</t>
  </si>
  <si>
    <t>[€/a]</t>
  </si>
  <si>
    <t>Volume installé</t>
  </si>
  <si>
    <t>[€/l*collecté]</t>
  </si>
  <si>
    <t>partie fixe</t>
  </si>
  <si>
    <t>partie variable</t>
  </si>
  <si>
    <t xml:space="preserve">Remboursements de dépenses et autres frais pour les personnes des organes communaux liés à la gestion des déchets
Indemnités et jetons de présence élus politiques
</t>
  </si>
  <si>
    <r>
      <t xml:space="preserve">613XX
</t>
    </r>
    <r>
      <rPr>
        <sz val="8"/>
        <rFont val="Calibri"/>
        <family val="2"/>
        <scheme val="minor"/>
      </rPr>
      <t>613488</t>
    </r>
  </si>
  <si>
    <t>Coût proportionnel des frais administratifs généraux; par exemple:
Frais postaux et frais télécommunications</t>
  </si>
  <si>
    <t>Ventes de produits résiduels: biogaz ou compost</t>
  </si>
  <si>
    <t>704    70431</t>
  </si>
  <si>
    <t>Frais du droit de jouissance pour l'emplacement du conteneur</t>
  </si>
  <si>
    <t>PMC</t>
  </si>
  <si>
    <t>t</t>
  </si>
  <si>
    <t>€/t</t>
  </si>
  <si>
    <t>9</t>
  </si>
  <si>
    <t>Coûts annuels fixes</t>
  </si>
  <si>
    <t>€/ménage</t>
  </si>
  <si>
    <t>Année (x-2)</t>
  </si>
  <si>
    <t>€/..</t>
  </si>
  <si>
    <t>Coût annuel total</t>
  </si>
  <si>
    <t>Année (x-1)</t>
  </si>
  <si>
    <t>Année</t>
  </si>
  <si>
    <t>15</t>
  </si>
  <si>
    <t>effets extraordinaires</t>
  </si>
  <si>
    <t>15.1</t>
  </si>
  <si>
    <t>15.2</t>
  </si>
  <si>
    <t>,</t>
  </si>
  <si>
    <t>Sacs -PMG</t>
  </si>
  <si>
    <t>Coûts annuels variables liés à la collecte des déchets</t>
  </si>
  <si>
    <t>Contribution coûts courants selon facture (traitement / élimination)</t>
  </si>
  <si>
    <t>Volume des bacs installées</t>
  </si>
  <si>
    <t>coût par unité</t>
  </si>
  <si>
    <t xml:space="preserve"> solde coûts variables </t>
  </si>
  <si>
    <t xml:space="preserve">total coûts variables </t>
  </si>
  <si>
    <t xml:space="preserve"> solde coûts variables liées au collecte et transport</t>
  </si>
  <si>
    <t>total coûts variables collecte et transport</t>
  </si>
  <si>
    <t xml:space="preserve"> solde coûts variables</t>
  </si>
  <si>
    <t>total coûts variables</t>
  </si>
  <si>
    <r>
      <t xml:space="preserve">Coûts annuels fixes  net*                                                                                   </t>
    </r>
    <r>
      <rPr>
        <b/>
        <sz val="8"/>
        <color rgb="FF000000"/>
        <rFont val="Calibri"/>
        <family val="2"/>
        <scheme val="minor"/>
      </rPr>
      <t xml:space="preserve"> *coût - remboursements et vente des produits </t>
    </r>
  </si>
  <si>
    <r>
      <t xml:space="preserve">Coûts annuels variables net* liés au traitement des déchets                                                                                      </t>
    </r>
    <r>
      <rPr>
        <b/>
        <sz val="8"/>
        <color rgb="FF000000"/>
        <rFont val="Calibri"/>
        <family val="2"/>
        <scheme val="minor"/>
      </rPr>
      <t xml:space="preserve"> *coût - remboursements et vente des produits </t>
    </r>
  </si>
  <si>
    <t>kg traités</t>
  </si>
  <si>
    <t>Volume traité</t>
  </si>
  <si>
    <t>N° de ménages</t>
  </si>
  <si>
    <t>Type</t>
  </si>
  <si>
    <t>dont recettes des taxes variable déjà appliqués</t>
  </si>
  <si>
    <t>type</t>
  </si>
  <si>
    <t>unités</t>
  </si>
  <si>
    <t xml:space="preserve">la tarification est par apport au lieu des collecte, soit par collecte sur demande </t>
  </si>
  <si>
    <t>la tarification est par pièce de déchet (p.ex.. pneus)</t>
  </si>
  <si>
    <t>Définition</t>
  </si>
  <si>
    <t>Couts variables</t>
  </si>
  <si>
    <t>dont recettes des taxes variables existantes</t>
  </si>
  <si>
    <t>Taxes liées à l'environnement traitement / élimination</t>
  </si>
  <si>
    <t xml:space="preserve">  en valeur négatives  p.ex.. : </t>
  </si>
  <si>
    <t>Nature des dépenses</t>
  </si>
  <si>
    <t>Centre de collecte communal</t>
  </si>
  <si>
    <t>Papier / carton</t>
  </si>
  <si>
    <t xml:space="preserve">Verre d'emballage </t>
  </si>
  <si>
    <t>Ferraille</t>
  </si>
  <si>
    <t>Vêtements usagés en sac</t>
  </si>
  <si>
    <t>Collecte des encombrants</t>
  </si>
  <si>
    <t>Total sections budgétaire N° 1 à 15</t>
  </si>
  <si>
    <t>Ménages contribuables</t>
  </si>
  <si>
    <t>Quantité annuelle collectée</t>
  </si>
  <si>
    <t>Taxe fixe</t>
  </si>
  <si>
    <t>Coût  fixe</t>
  </si>
  <si>
    <t>Taxe fixe simple</t>
  </si>
  <si>
    <t>Taxe fixe volumétrique</t>
  </si>
  <si>
    <t>Prix mise a disposition</t>
  </si>
  <si>
    <t>Recette</t>
  </si>
  <si>
    <t>Couverture</t>
  </si>
  <si>
    <t>Coût variable</t>
  </si>
  <si>
    <t xml:space="preserve">Coût </t>
  </si>
  <si>
    <t xml:space="preserve">Volume des bacs collectés </t>
  </si>
  <si>
    <t>Taxe variable volumétrique</t>
  </si>
  <si>
    <t>Prix / collecte</t>
  </si>
  <si>
    <t>Taxe de base</t>
  </si>
  <si>
    <t>Poids spécifique</t>
  </si>
  <si>
    <t>Unité</t>
  </si>
  <si>
    <t>Coût par unité</t>
  </si>
  <si>
    <t>Coûts variables liées aux traitements et élimination des déchets</t>
  </si>
  <si>
    <t>Recettes des taxes variables existantes</t>
  </si>
  <si>
    <t xml:space="preserve">Total coûts variables traitements et élimination </t>
  </si>
  <si>
    <t>Volume, poids, apport/collecte, pièce</t>
  </si>
  <si>
    <t>Poids</t>
  </si>
  <si>
    <t>Taxes variables [% des coûts variables]</t>
  </si>
  <si>
    <t>Surface</t>
  </si>
  <si>
    <t>Coûts variables liées à la collecte et au transport des déchets</t>
  </si>
  <si>
    <t>Total coûts variables collecte et transport</t>
  </si>
  <si>
    <t>soit le Volume est estimé soit mesurer par conteneur de Volume connue</t>
  </si>
  <si>
    <t xml:space="preserve">BUDGET répartition des coûts totaux de gestion des déchets sur:  </t>
  </si>
  <si>
    <t>Frais de personnel administratif et technique exerçant des tâches liées à la gestion des déchets
Rémunérations
Charges sociales (part patronale)
Pensions complémentaires 
Autres charges sociales
….</t>
  </si>
  <si>
    <t>Coût proportionnel de la gestion des déchets dans l'utilisation des infrastructures, y compris le matériel de bureau
Charges d'amortissement établies sur base du coût de renouvellement des investissements (charges de renouvellement théoriques) ou loyers et charges locatives ou charges financières proportionnels (intérêts et remboursement  des dettes financières)
Fournitures consommables
Achats non stockés et achats incorporés aux ouvrages et produits
Frais d`entretien et nettoyage, réparations, primes d`assurances, élimination des déchets ….</t>
  </si>
  <si>
    <t>Coût proportionnel de la gestion des déchets pour l'utilisation de véhicules communautaires
Exécutions comme au point 1.3</t>
  </si>
  <si>
    <t xml:space="preserve">Coût proportionnel  de conseil externes; par exemple
Honoraires d`avocats; de notaires; comptables et d`audit; …
</t>
  </si>
  <si>
    <t>Total section budgétaire 1</t>
  </si>
  <si>
    <t>Honoraires de consultance externe</t>
  </si>
  <si>
    <t>Frais de marketing et de communication</t>
  </si>
  <si>
    <t>Total section budgétaire 2</t>
  </si>
  <si>
    <t>Ventes de produits résiduels: matériaux recyclables</t>
  </si>
  <si>
    <t>Remboursements : autres services</t>
  </si>
  <si>
    <t xml:space="preserve">Taxes fixes liées à l'environnement </t>
  </si>
  <si>
    <t>Total section budgétaire 3</t>
  </si>
  <si>
    <t>Total section budgétaire 4</t>
  </si>
  <si>
    <t>Total section budgétaire  5.l.</t>
  </si>
  <si>
    <t>Total section budgétaire  5.2.</t>
  </si>
  <si>
    <t>Total section budgétaire  5.3.</t>
  </si>
  <si>
    <t>Total section budgétaire  5</t>
  </si>
  <si>
    <t>Total section budgétaire 6</t>
  </si>
  <si>
    <t>Total section budgétaire 7</t>
  </si>
  <si>
    <t>Total section budgétaire 8</t>
  </si>
  <si>
    <t>Total section budgétaire 9</t>
  </si>
  <si>
    <t>Total section budgétaire 10.1</t>
  </si>
  <si>
    <t>Total section budgétaire 10.2</t>
  </si>
  <si>
    <t>Total section budgétaire 10.3</t>
  </si>
  <si>
    <t>Total section budgétaire 10.4</t>
  </si>
  <si>
    <t>Total section budgétaire 10.5</t>
  </si>
  <si>
    <t>Total section budgétaire  10</t>
  </si>
  <si>
    <t>Total section budgétaire 11.1</t>
  </si>
  <si>
    <t>Total section budgétaire 11.2</t>
  </si>
  <si>
    <t>Total section budgétaire 11.3</t>
  </si>
  <si>
    <t>Total section budgétaire 11.4</t>
  </si>
  <si>
    <t>Total section budgétaire 11.5</t>
  </si>
  <si>
    <t>Total section budgétaire 11.6</t>
  </si>
  <si>
    <t>Total section budgétaire  11</t>
  </si>
  <si>
    <t>Total section budgétaire  12</t>
  </si>
  <si>
    <t>Total section budgétaire  13</t>
  </si>
  <si>
    <t>Total section budgétaire  14</t>
  </si>
  <si>
    <t>Total section budgétaire  15</t>
  </si>
  <si>
    <t>Total sections budgétaires N° 1 à 15</t>
  </si>
  <si>
    <t>Récipients (conteneurs, bacs, poubelles…) :
Immobilisations corporelles 
Loyers et charges locatives</t>
  </si>
  <si>
    <t>Papier /carton</t>
  </si>
  <si>
    <t>En régie propre</t>
  </si>
  <si>
    <t>Coûts de véhicules</t>
  </si>
  <si>
    <t>Sous-traitance</t>
  </si>
  <si>
    <t>Autres</t>
  </si>
  <si>
    <t>Traitement des déchets non industriels</t>
  </si>
  <si>
    <t xml:space="preserve"> Verre d'emballage </t>
  </si>
  <si>
    <t xml:space="preserve">Vêtements usagés </t>
  </si>
  <si>
    <t>Coût des sacs</t>
  </si>
  <si>
    <t>Autres matières recyclables         (à spécifier)</t>
  </si>
  <si>
    <t>Honoraires de consultance , analyses etc.. externes</t>
  </si>
  <si>
    <t xml:space="preserve">Dépenses extraordinaires  </t>
  </si>
  <si>
    <t>Recettes extraordinaires</t>
  </si>
  <si>
    <t>Les cases à fond  jaune sont à remplir</t>
  </si>
  <si>
    <t>Les cases à fond bleue clair sont à remplir</t>
  </si>
  <si>
    <t>Traitement / élimination des déchets non industriels</t>
  </si>
  <si>
    <t>Somme</t>
  </si>
  <si>
    <t xml:space="preserve">Sous-traitance  (à remplir au feuille "Sous-traitance") </t>
  </si>
  <si>
    <t xml:space="preserve">Sous-traitance (à remplir au feuille "Sous-traitance") </t>
  </si>
  <si>
    <t xml:space="preserve">sous-traitance (à remplir au feuille "Sous-traitance") </t>
  </si>
  <si>
    <t>1.8</t>
  </si>
  <si>
    <t xml:space="preserve">Contribution coûts administratifs selon facture </t>
  </si>
  <si>
    <t xml:space="preserve">Coût administratif des sous-traîtants selon facture (à remplir au feuille "Sous-traitance") </t>
  </si>
  <si>
    <t>Commune sections budgétaires N° 1 à 15</t>
  </si>
  <si>
    <t>sous-traîtance sections budgétaires N° 1 à 15</t>
  </si>
  <si>
    <t xml:space="preserve">Taxes et recettes (vente des poubelles) liées à l'environnement: collecte et transport  </t>
  </si>
  <si>
    <t>total</t>
  </si>
  <si>
    <t>15 duré d'ammortisse-ment [ans]</t>
  </si>
  <si>
    <t>15 coût anuel selon tableau d'amortisse-ment [€]</t>
  </si>
  <si>
    <t>Nettoyage des rues</t>
  </si>
  <si>
    <t>Coût</t>
  </si>
  <si>
    <t>taxes variables collecte</t>
  </si>
  <si>
    <t>Recettes non variables</t>
  </si>
  <si>
    <t>Recettes</t>
  </si>
  <si>
    <t>Solde</t>
  </si>
  <si>
    <t xml:space="preserve">Conseils en gestion des déchets et relations publiques </t>
  </si>
  <si>
    <t>Poubelles  publiques</t>
  </si>
  <si>
    <t>Poubelles publiques</t>
  </si>
  <si>
    <t xml:space="preserve">Littering </t>
  </si>
  <si>
    <t>Littering</t>
  </si>
  <si>
    <t xml:space="preserve">Nettoyage des rues </t>
  </si>
  <si>
    <t>Déchets de marchés et de manifestations</t>
  </si>
  <si>
    <t>Collectes à domicile avec récipients</t>
  </si>
  <si>
    <t xml:space="preserve">Collectes à domicile  en vrac </t>
  </si>
  <si>
    <t>Installation de compostage / de méthanisation</t>
  </si>
  <si>
    <t xml:space="preserve"> en valeur positive p.ex.. :</t>
  </si>
  <si>
    <t>Conteneurs publics</t>
  </si>
  <si>
    <t xml:space="preserve">à remplir au feuille "Calcul Couts" </t>
  </si>
  <si>
    <t xml:space="preserve">A remlir au feuille "Calcul Couts" </t>
  </si>
  <si>
    <t>Calcul des Taxes unitaires</t>
  </si>
  <si>
    <t>Coûts variables traitement</t>
  </si>
  <si>
    <t xml:space="preserve">Coûts  </t>
  </si>
  <si>
    <t xml:space="preserve">taxes variables élimination </t>
  </si>
  <si>
    <t>coûts variables élimination</t>
  </si>
  <si>
    <t>coûts variables collecte</t>
  </si>
  <si>
    <t>coûts fixe</t>
  </si>
  <si>
    <t>Coûts administratifs des sous-traîtants selon facture</t>
  </si>
  <si>
    <t>(sans sous-traitance)</t>
  </si>
  <si>
    <t>apport</t>
  </si>
  <si>
    <t>p.ex.:</t>
  </si>
  <si>
    <t>Autres matières recyclables (à spécifier)</t>
  </si>
  <si>
    <t>A</t>
  </si>
  <si>
    <t>Année (X + 2)</t>
  </si>
  <si>
    <t>explications / exemples: type</t>
  </si>
  <si>
    <t>Déchets de verdure</t>
  </si>
  <si>
    <t>NOTES</t>
  </si>
  <si>
    <t xml:space="preserve"> Calcul coûts commune</t>
  </si>
  <si>
    <t xml:space="preserve"> Calcul sous-traitance</t>
  </si>
  <si>
    <t/>
  </si>
  <si>
    <r>
      <t>Coûts externes selon la facturation des conseils sur les déchets</t>
    </r>
    <r>
      <rPr>
        <sz val="9"/>
        <color rgb="FFFF0000"/>
        <rFont val="Calibri"/>
        <family val="2"/>
        <scheme val="minor"/>
      </rPr>
      <t xml:space="preserve"> de haute activité et ... ..</t>
    </r>
    <r>
      <rPr>
        <sz val="9"/>
        <rFont val="Calibri"/>
        <family val="2"/>
        <scheme val="minor"/>
      </rPr>
      <t xml:space="preserve">
Autres honoraires divers</t>
    </r>
  </si>
  <si>
    <t>Coût proportionnel des frais administratifs généraux; 
par exemple:
Frais postaux et frais télécommunications</t>
  </si>
  <si>
    <t>Centre de ressources  de la commune</t>
  </si>
  <si>
    <t>Centre de ressources</t>
  </si>
  <si>
    <t xml:space="preserve">Centre de ressources externe (à remplir au feuille "Sous-traitance") </t>
  </si>
  <si>
    <t>Contribution pour le droit d'utilisation d'un centre de ressources externe</t>
  </si>
  <si>
    <t xml:space="preserve">Centre de ressources </t>
  </si>
  <si>
    <t>Centre de ressources externe</t>
  </si>
  <si>
    <t>Coûts fixe par fraction ( "coûts fixe")  divisé par N° de ménages  (en bas de "Calculs Coûts")</t>
  </si>
  <si>
    <t>Comparaison par année</t>
  </si>
  <si>
    <t>Taxe fixe:</t>
  </si>
  <si>
    <t>Taxe variable traitement /élimination:</t>
  </si>
  <si>
    <t>Taxe variable Collecte:</t>
  </si>
  <si>
    <t>Calcul taxes</t>
  </si>
  <si>
    <t>Coûts et taxes variables</t>
  </si>
  <si>
    <t>Tabl. IV:</t>
  </si>
  <si>
    <t>Tabl. V:</t>
  </si>
  <si>
    <t>Tabl. VI:</t>
  </si>
  <si>
    <t>Coûts fixes</t>
  </si>
  <si>
    <t>Tabl. I</t>
  </si>
  <si>
    <t>Tabl. II</t>
  </si>
  <si>
    <t>Tabl. III</t>
  </si>
  <si>
    <t>Coûts variables traitement élimination par fraction (colonne  "K" "côuts et taxes variables" )</t>
  </si>
  <si>
    <t xml:space="preserve"> Collecte et transport par fraction (colonne  "Q" "coûts et taxes variables")</t>
  </si>
  <si>
    <t>Frais de personnel administratif et technique exerçant des activités liées au conseil de gestion des déchets
Rémunérations
Charges sociales (part patronale)
Pensions complémentaires 
Autres charges sociales</t>
  </si>
  <si>
    <t>Frais de personnel administratif et technique exerçant des activités  liées au conseil de gestion des déchets
Rémunérations
Charges sociales (part patronale)
Pensions complémentaires 
Autres charges sociales</t>
  </si>
  <si>
    <t xml:space="preserve">Frais de personnel administratif et technique exerçant des activités liées au conseil de gestion des déchets
Rémunérations
Charges sociales (part patronale)
Pensions complémentaires 
Autres charges sociales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</si>
</sst>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0\ &quot;€&quot;;[Red]\-#,##0\ &quot;€&quot;"/>
    <numFmt numFmtId="8" formatCode="#,##0.00\ &quot;€&quot;;[Red]\-#,##0.00\ &quot;€&quot;"/>
    <numFmt numFmtId="44" formatCode="_-* #,##0.00\ &quot;€&quot;_-;\-* #,##0.00\ &quot;€&quot;_-;_-* &quot;-&quot;??\ &quot;€&quot;_-;_-@_-"/>
    <numFmt numFmtId="43" formatCode="_-* #,##0.00_-;\-* #,##0.00_-;_-* &quot;-&quot;??_-;_-@_-"/>
    <numFmt numFmtId="164" formatCode="#,##0.00\ _€;[Red]\-#,##0.00\ _€"/>
    <numFmt numFmtId="165" formatCode="#,##0_ ;\-#,##0\ "/>
    <numFmt numFmtId="166" formatCode="_-* #,##0\ &quot;€&quot;_-;\-* #,##0\ &quot;€&quot;_-;_-* &quot;-&quot;??\ &quot;€&quot;_-;_-@_-"/>
    <numFmt numFmtId="167" formatCode="_-* #,##0_-;\-* #,##0_-;_-* &quot;-&quot;??_-;_-@_-"/>
    <numFmt numFmtId="168" formatCode="#,##0\ [$€-407];[Red]\-#,##0\ [$€-407]"/>
    <numFmt numFmtId="169" formatCode="#,##0.00\ &quot;€&quot;"/>
    <numFmt numFmtId="170" formatCode="#,##0\ _€;[Red]\-#,##0\ _€"/>
  </numFmts>
  <fonts count="77" x14ac:knownFonts="1">
    <font>
      <sz val="11"/>
      <color theme="1"/>
      <name val="Calibri"/>
      <family val="2"/>
      <scheme val="minor"/>
    </font>
    <font>
      <sz val="11"/>
      <color theme="1"/>
      <name val="Calibri"/>
      <family val="2"/>
      <scheme val="minor"/>
    </font>
    <font>
      <b/>
      <sz val="11"/>
      <color theme="1"/>
      <name val="Calibri"/>
      <family val="2"/>
      <scheme val="minor"/>
    </font>
    <font>
      <b/>
      <sz val="8"/>
      <color theme="1"/>
      <name val="Calibri"/>
      <family val="2"/>
      <scheme val="minor"/>
    </font>
    <font>
      <b/>
      <sz val="8"/>
      <color rgb="FF000000"/>
      <name val="Calibri"/>
      <family val="2"/>
      <scheme val="minor"/>
    </font>
    <font>
      <sz val="8"/>
      <color theme="1"/>
      <name val="Calibri"/>
      <family val="2"/>
      <scheme val="minor"/>
    </font>
    <font>
      <sz val="9"/>
      <color theme="1"/>
      <name val="Calibri"/>
      <family val="2"/>
      <scheme val="minor"/>
    </font>
    <font>
      <sz val="8"/>
      <color rgb="FFFF0000"/>
      <name val="Calibri"/>
      <family val="2"/>
      <scheme val="minor"/>
    </font>
    <font>
      <sz val="8"/>
      <color rgb="FF000000"/>
      <name val="Calibri"/>
      <family val="2"/>
      <scheme val="minor"/>
    </font>
    <font>
      <sz val="8"/>
      <name val="Calibri"/>
      <family val="2"/>
      <scheme val="minor"/>
    </font>
    <font>
      <b/>
      <sz val="11"/>
      <color rgb="FFFF0000"/>
      <name val="Calibri"/>
      <family val="2"/>
      <scheme val="minor"/>
    </font>
    <font>
      <i/>
      <sz val="11"/>
      <color theme="1"/>
      <name val="Calibri"/>
      <family val="2"/>
      <scheme val="minor"/>
    </font>
    <font>
      <b/>
      <sz val="14"/>
      <color rgb="FF000000"/>
      <name val="Calibri"/>
      <family val="2"/>
      <scheme val="minor"/>
    </font>
    <font>
      <sz val="14"/>
      <color theme="1"/>
      <name val="Calibri"/>
      <family val="2"/>
      <scheme val="minor"/>
    </font>
    <font>
      <b/>
      <sz val="14"/>
      <color theme="1"/>
      <name val="Calibri"/>
      <family val="2"/>
      <scheme val="minor"/>
    </font>
    <font>
      <sz val="14"/>
      <color rgb="FFFF0000"/>
      <name val="Calibri"/>
      <family val="2"/>
      <scheme val="minor"/>
    </font>
    <font>
      <b/>
      <sz val="22"/>
      <color rgb="FFFF0000"/>
      <name val="Calibri"/>
      <family val="2"/>
      <scheme val="minor"/>
    </font>
    <font>
      <b/>
      <sz val="12"/>
      <color rgb="FF000000"/>
      <name val="Calibri"/>
      <family val="2"/>
      <scheme val="minor"/>
    </font>
    <font>
      <b/>
      <sz val="12"/>
      <color theme="1"/>
      <name val="Calibri"/>
      <family val="2"/>
      <scheme val="minor"/>
    </font>
    <font>
      <b/>
      <i/>
      <sz val="10"/>
      <color rgb="FF000000"/>
      <name val="Calibri"/>
      <family val="2"/>
      <scheme val="minor"/>
    </font>
    <font>
      <b/>
      <i/>
      <sz val="10"/>
      <color theme="1"/>
      <name val="Calibri"/>
      <family val="2"/>
      <scheme val="minor"/>
    </font>
    <font>
      <i/>
      <sz val="10"/>
      <color theme="1"/>
      <name val="Calibri"/>
      <family val="2"/>
      <scheme val="minor"/>
    </font>
    <font>
      <b/>
      <sz val="12"/>
      <name val="Calibri"/>
      <family val="2"/>
      <scheme val="minor"/>
    </font>
    <font>
      <sz val="8"/>
      <color rgb="FF00B050"/>
      <name val="Calibri"/>
      <family val="2"/>
      <scheme val="minor"/>
    </font>
    <font>
      <sz val="9"/>
      <color indexed="81"/>
      <name val="Segoe UI"/>
      <family val="2"/>
    </font>
    <font>
      <b/>
      <sz val="9"/>
      <color indexed="81"/>
      <name val="Segoe UI"/>
      <family val="2"/>
    </font>
    <font>
      <sz val="9"/>
      <name val="Calibri"/>
      <family val="2"/>
      <scheme val="minor"/>
    </font>
    <font>
      <b/>
      <sz val="8"/>
      <name val="Calibri"/>
      <family val="2"/>
      <scheme val="minor"/>
    </font>
    <font>
      <b/>
      <i/>
      <sz val="10"/>
      <name val="Calibri"/>
      <family val="2"/>
      <scheme val="minor"/>
    </font>
    <font>
      <i/>
      <sz val="10"/>
      <name val="Calibri"/>
      <family val="2"/>
      <scheme val="minor"/>
    </font>
    <font>
      <sz val="14"/>
      <name val="Calibri"/>
      <family val="2"/>
      <scheme val="minor"/>
    </font>
    <font>
      <sz val="11"/>
      <name val="Calibri"/>
      <family val="2"/>
      <scheme val="minor"/>
    </font>
    <font>
      <b/>
      <sz val="10"/>
      <color theme="1"/>
      <name val="Calibri"/>
      <family val="2"/>
      <scheme val="minor"/>
    </font>
    <font>
      <u/>
      <sz val="8"/>
      <color theme="1"/>
      <name val="Calibri"/>
      <family val="2"/>
      <scheme val="minor"/>
    </font>
    <font>
      <u/>
      <sz val="11"/>
      <color theme="1"/>
      <name val="Calibri"/>
      <family val="2"/>
      <scheme val="minor"/>
    </font>
    <font>
      <sz val="18"/>
      <color rgb="FFFF0000"/>
      <name val="Calibri"/>
      <family val="2"/>
      <scheme val="minor"/>
    </font>
    <font>
      <sz val="12"/>
      <color theme="1"/>
      <name val="Calibri"/>
      <family val="2"/>
      <scheme val="minor"/>
    </font>
    <font>
      <b/>
      <i/>
      <sz val="8"/>
      <color rgb="FF000000"/>
      <name val="Calibri"/>
      <family val="2"/>
      <scheme val="minor"/>
    </font>
    <font>
      <i/>
      <sz val="8"/>
      <color theme="1"/>
      <name val="Calibri"/>
      <family val="2"/>
      <scheme val="minor"/>
    </font>
    <font>
      <b/>
      <i/>
      <sz val="8"/>
      <color theme="1"/>
      <name val="Calibri"/>
      <family val="2"/>
      <scheme val="minor"/>
    </font>
    <font>
      <sz val="12"/>
      <name val="Calibri"/>
      <family val="2"/>
      <scheme val="minor"/>
    </font>
    <font>
      <sz val="10"/>
      <color theme="1"/>
      <name val="Calibri"/>
      <family val="2"/>
      <scheme val="minor"/>
    </font>
    <font>
      <b/>
      <sz val="9"/>
      <name val="Calibri"/>
      <family val="2"/>
      <scheme val="minor"/>
    </font>
    <font>
      <b/>
      <u/>
      <sz val="11"/>
      <color theme="1"/>
      <name val="Calibri"/>
      <family val="2"/>
      <scheme val="minor"/>
    </font>
    <font>
      <b/>
      <sz val="16"/>
      <color theme="1"/>
      <name val="Calibri"/>
      <family val="2"/>
      <scheme val="minor"/>
    </font>
    <font>
      <b/>
      <sz val="10"/>
      <color rgb="FF000000"/>
      <name val="Calibri"/>
      <family val="2"/>
      <scheme val="minor"/>
    </font>
    <font>
      <sz val="12"/>
      <color rgb="FF000000"/>
      <name val="Calibri"/>
      <family val="2"/>
      <scheme val="minor"/>
    </font>
    <font>
      <b/>
      <sz val="9"/>
      <color rgb="FF000000"/>
      <name val="Calibri"/>
      <family val="2"/>
      <scheme val="minor"/>
    </font>
    <font>
      <b/>
      <sz val="9"/>
      <color theme="1"/>
      <name val="Calibri"/>
      <family val="2"/>
      <scheme val="minor"/>
    </font>
    <font>
      <sz val="9"/>
      <color rgb="FF000000"/>
      <name val="Calibri"/>
      <family val="2"/>
      <scheme val="minor"/>
    </font>
    <font>
      <b/>
      <i/>
      <sz val="9"/>
      <color rgb="FF000000"/>
      <name val="Calibri"/>
      <family val="2"/>
      <scheme val="minor"/>
    </font>
    <font>
      <b/>
      <i/>
      <sz val="9"/>
      <color theme="1"/>
      <name val="Calibri"/>
      <family val="2"/>
      <scheme val="minor"/>
    </font>
    <font>
      <b/>
      <i/>
      <sz val="14"/>
      <color rgb="FF000000"/>
      <name val="Calibri"/>
      <family val="2"/>
      <scheme val="minor"/>
    </font>
    <font>
      <b/>
      <sz val="11"/>
      <color rgb="FF000000"/>
      <name val="Calibri"/>
      <family val="2"/>
      <scheme val="minor"/>
    </font>
    <font>
      <sz val="11"/>
      <color rgb="FFFF0000"/>
      <name val="Calibri"/>
      <family val="2"/>
      <scheme val="minor"/>
    </font>
    <font>
      <sz val="11"/>
      <color rgb="FF000000"/>
      <name val="Calibri"/>
      <family val="2"/>
      <scheme val="minor"/>
    </font>
    <font>
      <sz val="22"/>
      <color rgb="FFFF0000"/>
      <name val="Calibri"/>
      <family val="2"/>
      <scheme val="minor"/>
    </font>
    <font>
      <sz val="10"/>
      <color rgb="FF000000"/>
      <name val="Calibri"/>
      <family val="2"/>
      <scheme val="minor"/>
    </font>
    <font>
      <i/>
      <sz val="10"/>
      <color rgb="FF000000"/>
      <name val="Calibri"/>
      <family val="2"/>
      <scheme val="minor"/>
    </font>
    <font>
      <i/>
      <sz val="12"/>
      <color theme="1"/>
      <name val="Calibri"/>
      <family val="2"/>
      <scheme val="minor"/>
    </font>
    <font>
      <b/>
      <i/>
      <sz val="11"/>
      <color theme="1"/>
      <name val="Calibri"/>
      <family val="2"/>
      <scheme val="minor"/>
    </font>
    <font>
      <i/>
      <u/>
      <sz val="11"/>
      <color theme="1"/>
      <name val="Calibri"/>
      <family val="2"/>
      <scheme val="minor"/>
    </font>
    <font>
      <i/>
      <sz val="14"/>
      <color theme="1"/>
      <name val="Calibri"/>
      <family val="2"/>
      <scheme val="minor"/>
    </font>
    <font>
      <u val="singleAccounting"/>
      <sz val="11"/>
      <color theme="1"/>
      <name val="Calibri"/>
      <family val="2"/>
      <scheme val="minor"/>
    </font>
    <font>
      <sz val="9"/>
      <color rgb="FFFF0000"/>
      <name val="Calibri"/>
      <family val="2"/>
      <scheme val="minor"/>
    </font>
    <font>
      <b/>
      <sz val="11"/>
      <name val="Calibri"/>
      <family val="2"/>
      <scheme val="minor"/>
    </font>
    <font>
      <b/>
      <sz val="14"/>
      <color theme="0"/>
      <name val="Calibri"/>
      <family val="2"/>
      <scheme val="minor"/>
    </font>
    <font>
      <b/>
      <sz val="10"/>
      <color theme="0"/>
      <name val="Calibri"/>
      <family val="2"/>
      <scheme val="minor"/>
    </font>
    <font>
      <b/>
      <sz val="16"/>
      <color theme="0"/>
      <name val="Calibri"/>
      <family val="2"/>
      <scheme val="minor"/>
    </font>
    <font>
      <sz val="14"/>
      <color theme="0"/>
      <name val="Calibri"/>
      <family val="2"/>
      <scheme val="minor"/>
    </font>
    <font>
      <sz val="10"/>
      <color theme="0"/>
      <name val="Calibri"/>
      <family val="2"/>
      <scheme val="minor"/>
    </font>
    <font>
      <sz val="9"/>
      <color indexed="81"/>
      <name val="Segoe UI"/>
      <charset val="1"/>
    </font>
    <font>
      <b/>
      <sz val="14"/>
      <name val="Calibri"/>
      <family val="2"/>
      <scheme val="minor"/>
    </font>
    <font>
      <b/>
      <sz val="18"/>
      <color rgb="FF000000"/>
      <name val="Calibri"/>
      <family val="2"/>
      <scheme val="minor"/>
    </font>
    <font>
      <b/>
      <sz val="18"/>
      <color theme="1"/>
      <name val="Calibri"/>
      <family val="2"/>
      <scheme val="minor"/>
    </font>
    <font>
      <b/>
      <sz val="18"/>
      <color theme="0"/>
      <name val="Calibri"/>
      <family val="2"/>
      <scheme val="minor"/>
    </font>
    <font>
      <sz val="18"/>
      <color theme="1"/>
      <name val="Calibri"/>
      <family val="2"/>
      <scheme val="minor"/>
    </font>
  </fonts>
  <fills count="30">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rgb="FFD9D9D9"/>
        <bgColor indexed="64"/>
      </patternFill>
    </fill>
    <fill>
      <patternFill patternType="solid">
        <fgColor rgb="FF9CC2E5"/>
        <bgColor indexed="64"/>
      </patternFill>
    </fill>
    <fill>
      <patternFill patternType="solid">
        <fgColor rgb="FFBDD6EE"/>
        <bgColor indexed="64"/>
      </patternFill>
    </fill>
    <fill>
      <patternFill patternType="solid">
        <fgColor theme="0"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
      <patternFill patternType="solid">
        <fgColor rgb="FF808080"/>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rgb="FF66FFFF"/>
        <bgColor indexed="64"/>
      </patternFill>
    </fill>
    <fill>
      <patternFill patternType="solid">
        <fgColor rgb="FFFFCCFF"/>
        <bgColor indexed="64"/>
      </patternFill>
    </fill>
    <fill>
      <patternFill patternType="solid">
        <fgColor theme="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7"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096">
    <xf numFmtId="0" fontId="0" fillId="0" borderId="0" xfId="0"/>
    <xf numFmtId="0" fontId="0" fillId="0" borderId="8" xfId="0" applyBorder="1"/>
    <xf numFmtId="0" fontId="4" fillId="2" borderId="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5" fillId="3" borderId="6" xfId="0" applyFont="1" applyFill="1" applyBorder="1" applyAlignment="1">
      <alignment horizontal="right" vertical="center" wrapText="1"/>
    </xf>
    <xf numFmtId="0" fontId="4" fillId="2" borderId="7" xfId="0" applyFont="1" applyFill="1" applyBorder="1" applyAlignment="1">
      <alignment horizontal="center" vertical="center" wrapText="1"/>
    </xf>
    <xf numFmtId="49" fontId="0" fillId="0" borderId="0" xfId="0" applyNumberFormat="1"/>
    <xf numFmtId="49" fontId="4" fillId="2" borderId="6"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9" fontId="0" fillId="0" borderId="0" xfId="2" applyFont="1"/>
    <xf numFmtId="0" fontId="4"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0" fillId="0" borderId="0" xfId="0" applyAlignment="1">
      <alignment horizontal="center"/>
    </xf>
    <xf numFmtId="0" fontId="4" fillId="3" borderId="12" xfId="0"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49" fontId="4" fillId="3" borderId="3" xfId="0" applyNumberFormat="1" applyFont="1" applyFill="1" applyBorder="1" applyAlignment="1">
      <alignment horizontal="justify" vertical="center" wrapText="1"/>
    </xf>
    <xf numFmtId="49" fontId="3" fillId="3" borderId="6"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49" fontId="5" fillId="3" borderId="14" xfId="0" applyNumberFormat="1" applyFont="1" applyFill="1" applyBorder="1" applyAlignment="1">
      <alignment horizontal="center" vertical="center" wrapText="1"/>
    </xf>
    <xf numFmtId="0" fontId="5" fillId="3" borderId="1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3" borderId="7" xfId="0" applyFont="1" applyFill="1" applyBorder="1" applyAlignment="1">
      <alignment horizontal="center" vertical="center" wrapText="1"/>
    </xf>
    <xf numFmtId="49" fontId="4" fillId="3" borderId="12" xfId="0" applyNumberFormat="1" applyFont="1" applyFill="1" applyBorder="1" applyAlignment="1">
      <alignment horizontal="center" vertical="center" wrapText="1"/>
    </xf>
    <xf numFmtId="49" fontId="5" fillId="3" borderId="11"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2" fillId="0" borderId="0" xfId="0" applyFont="1"/>
    <xf numFmtId="49" fontId="3" fillId="3" borderId="14" xfId="0" applyNumberFormat="1" applyFont="1" applyFill="1" applyBorder="1" applyAlignment="1">
      <alignment horizontal="center" vertical="center" wrapText="1"/>
    </xf>
    <xf numFmtId="49" fontId="5" fillId="0" borderId="6" xfId="0" applyNumberFormat="1" applyFont="1" applyBorder="1" applyAlignment="1">
      <alignment vertical="center" wrapText="1"/>
    </xf>
    <xf numFmtId="49" fontId="8" fillId="5" borderId="6" xfId="0" applyNumberFormat="1" applyFont="1" applyFill="1" applyBorder="1" applyAlignment="1">
      <alignment vertical="center" wrapText="1"/>
    </xf>
    <xf numFmtId="49" fontId="7" fillId="0" borderId="6" xfId="0" applyNumberFormat="1" applyFont="1" applyBorder="1" applyAlignment="1">
      <alignment vertical="center" wrapText="1"/>
    </xf>
    <xf numFmtId="0" fontId="13" fillId="8" borderId="0" xfId="0" applyFont="1" applyFill="1"/>
    <xf numFmtId="44" fontId="3" fillId="3" borderId="8" xfId="1" applyFont="1" applyFill="1" applyBorder="1" applyAlignment="1">
      <alignment horizontal="center" vertical="center" wrapText="1"/>
    </xf>
    <xf numFmtId="0" fontId="3" fillId="3" borderId="14" xfId="0" applyFont="1" applyFill="1" applyBorder="1" applyAlignment="1">
      <alignment horizontal="center" vertical="center" wrapText="1"/>
    </xf>
    <xf numFmtId="0" fontId="5" fillId="3" borderId="7" xfId="0" applyFont="1" applyFill="1" applyBorder="1" applyAlignment="1">
      <alignment horizontal="right" vertical="center" wrapText="1"/>
    </xf>
    <xf numFmtId="0" fontId="4" fillId="2" borderId="6"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9" borderId="0" xfId="0" applyFill="1" applyAlignment="1">
      <alignment horizontal="right"/>
    </xf>
    <xf numFmtId="0" fontId="0" fillId="10" borderId="0" xfId="0" applyFill="1" applyAlignment="1">
      <alignment horizontal="right"/>
    </xf>
    <xf numFmtId="0" fontId="0" fillId="9" borderId="0" xfId="0" applyFill="1" applyAlignment="1">
      <alignment horizontal="left"/>
    </xf>
    <xf numFmtId="0" fontId="0" fillId="10" borderId="0" xfId="0" applyFill="1"/>
    <xf numFmtId="164" fontId="0" fillId="10" borderId="0" xfId="1" applyNumberFormat="1" applyFont="1" applyFill="1"/>
    <xf numFmtId="9" fontId="0" fillId="10" borderId="0" xfId="2" applyFont="1" applyFill="1"/>
    <xf numFmtId="6" fontId="0" fillId="9" borderId="0" xfId="0" applyNumberFormat="1" applyFill="1" applyAlignment="1">
      <alignment horizontal="right"/>
    </xf>
    <xf numFmtId="6" fontId="0" fillId="10" borderId="0" xfId="1" applyNumberFormat="1" applyFont="1" applyFill="1" applyAlignment="1">
      <alignment horizontal="right"/>
    </xf>
    <xf numFmtId="9" fontId="4" fillId="3" borderId="3" xfId="2" applyFont="1" applyFill="1" applyBorder="1" applyAlignment="1" applyProtection="1">
      <alignment horizontal="center" vertical="center" wrapText="1"/>
      <protection locked="0"/>
    </xf>
    <xf numFmtId="9" fontId="4" fillId="3" borderId="3" xfId="2" applyFont="1" applyFill="1" applyBorder="1" applyAlignment="1" applyProtection="1">
      <alignment horizontal="justify" vertical="center" wrapText="1"/>
      <protection locked="0"/>
    </xf>
    <xf numFmtId="9" fontId="3" fillId="3" borderId="6" xfId="2" applyFont="1" applyFill="1" applyBorder="1" applyAlignment="1" applyProtection="1">
      <alignment horizontal="center" vertical="center" wrapText="1"/>
      <protection locked="0"/>
    </xf>
    <xf numFmtId="9" fontId="3" fillId="3" borderId="3" xfId="2" applyFont="1" applyFill="1" applyBorder="1" applyAlignment="1" applyProtection="1">
      <alignment horizontal="center" vertical="center" wrapText="1"/>
      <protection locked="0"/>
    </xf>
    <xf numFmtId="49" fontId="18" fillId="4" borderId="6" xfId="0" applyNumberFormat="1" applyFont="1" applyFill="1" applyBorder="1" applyAlignment="1">
      <alignment horizontal="right" vertical="center" wrapText="1"/>
    </xf>
    <xf numFmtId="0" fontId="18" fillId="4" borderId="6" xfId="0" applyFont="1" applyFill="1" applyBorder="1" applyAlignment="1">
      <alignment horizontal="right" vertical="center" wrapText="1"/>
    </xf>
    <xf numFmtId="6" fontId="18" fillId="4" borderId="6" xfId="1" applyNumberFormat="1" applyFont="1" applyFill="1" applyBorder="1" applyAlignment="1" applyProtection="1">
      <alignment horizontal="right" vertical="center" wrapText="1"/>
    </xf>
    <xf numFmtId="9" fontId="18" fillId="4" borderId="6" xfId="2" applyFont="1" applyFill="1" applyBorder="1" applyAlignment="1" applyProtection="1">
      <alignment horizontal="right" vertical="center" wrapText="1"/>
    </xf>
    <xf numFmtId="0" fontId="18" fillId="0" borderId="0" xfId="0" applyFont="1"/>
    <xf numFmtId="49" fontId="20" fillId="4" borderId="3" xfId="0" applyNumberFormat="1" applyFont="1" applyFill="1" applyBorder="1" applyAlignment="1">
      <alignment horizontal="right" vertical="center" wrapText="1"/>
    </xf>
    <xf numFmtId="0" fontId="20" fillId="0" borderId="0" xfId="0" applyFont="1"/>
    <xf numFmtId="0" fontId="20" fillId="0" borderId="8" xfId="0" applyFont="1" applyBorder="1"/>
    <xf numFmtId="49" fontId="18" fillId="4" borderId="7" xfId="0" applyNumberFormat="1" applyFont="1" applyFill="1" applyBorder="1" applyAlignment="1">
      <alignment horizontal="right" vertical="center" wrapText="1"/>
    </xf>
    <xf numFmtId="0" fontId="18" fillId="4" borderId="7" xfId="0" applyFont="1" applyFill="1" applyBorder="1" applyAlignment="1">
      <alignment horizontal="right" vertical="center" wrapText="1"/>
    </xf>
    <xf numFmtId="49" fontId="20" fillId="4" borderId="6" xfId="0" applyNumberFormat="1" applyFont="1" applyFill="1" applyBorder="1" applyAlignment="1">
      <alignment horizontal="right" vertical="center" wrapText="1"/>
    </xf>
    <xf numFmtId="0" fontId="11" fillId="0" borderId="0" xfId="0" applyFont="1"/>
    <xf numFmtId="49" fontId="18" fillId="4" borderId="6" xfId="0" applyNumberFormat="1" applyFont="1" applyFill="1" applyBorder="1" applyAlignment="1">
      <alignment vertical="center" wrapText="1"/>
    </xf>
    <xf numFmtId="0" fontId="0" fillId="0" borderId="0" xfId="0" applyAlignment="1">
      <alignment horizontal="right"/>
    </xf>
    <xf numFmtId="0" fontId="2" fillId="0" borderId="0" xfId="0" applyFont="1" applyAlignment="1">
      <alignment horizontal="center"/>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1" xfId="0" applyFont="1" applyBorder="1" applyAlignment="1">
      <alignment horizontal="center"/>
    </xf>
    <xf numFmtId="49" fontId="4" fillId="2" borderId="12" xfId="0" applyNumberFormat="1" applyFont="1" applyFill="1" applyBorder="1" applyAlignment="1">
      <alignment vertical="center" wrapText="1"/>
    </xf>
    <xf numFmtId="49" fontId="4" fillId="2" borderId="11" xfId="0" applyNumberFormat="1" applyFont="1" applyFill="1" applyBorder="1" applyAlignment="1">
      <alignment vertical="center" wrapText="1"/>
    </xf>
    <xf numFmtId="164" fontId="4" fillId="2" borderId="5" xfId="1" applyNumberFormat="1" applyFont="1" applyFill="1" applyBorder="1" applyAlignment="1">
      <alignment horizontal="center" vertical="center" wrapText="1"/>
    </xf>
    <xf numFmtId="0" fontId="4" fillId="2" borderId="5" xfId="0" applyFont="1" applyFill="1" applyBorder="1" applyAlignment="1">
      <alignment vertical="center" wrapText="1"/>
    </xf>
    <xf numFmtId="49" fontId="4" fillId="2" borderId="1" xfId="0" applyNumberFormat="1" applyFont="1" applyFill="1" applyBorder="1" applyAlignment="1">
      <alignment vertical="center" wrapText="1"/>
    </xf>
    <xf numFmtId="164" fontId="4" fillId="2" borderId="1" xfId="1" applyNumberFormat="1" applyFont="1" applyFill="1" applyBorder="1" applyAlignment="1">
      <alignment horizontal="center" vertical="center" wrapText="1"/>
    </xf>
    <xf numFmtId="9" fontId="4" fillId="2" borderId="1" xfId="2" applyFont="1" applyFill="1" applyBorder="1" applyAlignment="1">
      <alignment horizontal="center" vertical="center" wrapText="1"/>
    </xf>
    <xf numFmtId="44" fontId="4" fillId="2" borderId="1" xfId="1" applyFont="1" applyFill="1" applyBorder="1" applyAlignment="1">
      <alignment horizontal="center" vertical="center" wrapText="1"/>
    </xf>
    <xf numFmtId="44" fontId="18" fillId="4" borderId="7" xfId="0" applyNumberFormat="1" applyFont="1" applyFill="1" applyBorder="1" applyAlignment="1">
      <alignment horizontal="right" vertical="center" wrapText="1"/>
    </xf>
    <xf numFmtId="9" fontId="18" fillId="4" borderId="13" xfId="2" applyFont="1" applyFill="1" applyBorder="1" applyAlignment="1" applyProtection="1">
      <alignment horizontal="right"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21" fillId="0" borderId="0" xfId="0" applyFont="1"/>
    <xf numFmtId="49" fontId="20" fillId="4" borderId="1" xfId="0" applyNumberFormat="1" applyFont="1" applyFill="1" applyBorder="1" applyAlignment="1">
      <alignment horizontal="right" vertical="center" wrapText="1"/>
    </xf>
    <xf numFmtId="0" fontId="20" fillId="4" borderId="1" xfId="0" applyFont="1" applyFill="1" applyBorder="1" applyAlignment="1">
      <alignment horizontal="right" vertical="center" wrapText="1"/>
    </xf>
    <xf numFmtId="44" fontId="20" fillId="4" borderId="1" xfId="0" applyNumberFormat="1" applyFont="1" applyFill="1" applyBorder="1" applyAlignment="1">
      <alignment horizontal="right" vertical="center" wrapText="1"/>
    </xf>
    <xf numFmtId="9" fontId="20" fillId="4" borderId="1" xfId="2" applyFont="1" applyFill="1" applyBorder="1" applyAlignment="1" applyProtection="1">
      <alignment horizontal="right" vertical="center" wrapText="1"/>
    </xf>
    <xf numFmtId="6" fontId="4" fillId="11" borderId="1" xfId="1" applyNumberFormat="1" applyFont="1" applyFill="1" applyBorder="1" applyAlignment="1">
      <alignment horizontal="center" vertical="center" wrapText="1"/>
    </xf>
    <xf numFmtId="6" fontId="4" fillId="11" borderId="1" xfId="1" applyNumberFormat="1" applyFont="1" applyFill="1" applyBorder="1" applyAlignment="1" applyProtection="1">
      <alignment horizontal="center" vertical="center" wrapText="1"/>
      <protection locked="0"/>
    </xf>
    <xf numFmtId="9" fontId="4" fillId="11" borderId="1" xfId="2" applyFont="1" applyFill="1" applyBorder="1" applyAlignment="1" applyProtection="1">
      <alignment horizontal="center" vertical="center" wrapText="1"/>
      <protection locked="0"/>
    </xf>
    <xf numFmtId="44" fontId="4" fillId="11" borderId="1" xfId="1" applyFont="1" applyFill="1" applyBorder="1" applyAlignment="1">
      <alignment horizontal="center" vertical="center" wrapText="1"/>
    </xf>
    <xf numFmtId="8" fontId="4" fillId="11" borderId="1" xfId="1" applyNumberFormat="1" applyFont="1" applyFill="1" applyBorder="1" applyAlignment="1">
      <alignment horizontal="center" vertical="center" wrapText="1"/>
    </xf>
    <xf numFmtId="6" fontId="17" fillId="11" borderId="1" xfId="1" applyNumberFormat="1" applyFont="1" applyFill="1" applyBorder="1" applyAlignment="1">
      <alignment horizontal="center" vertical="center" wrapText="1"/>
    </xf>
    <xf numFmtId="0" fontId="4" fillId="3" borderId="14" xfId="0" applyFont="1" applyFill="1" applyBorder="1" applyAlignment="1">
      <alignment horizontal="center" vertical="center" wrapText="1"/>
    </xf>
    <xf numFmtId="49" fontId="23" fillId="0" borderId="6" xfId="0" applyNumberFormat="1" applyFont="1" applyBorder="1" applyAlignment="1">
      <alignment vertical="center" wrapText="1"/>
    </xf>
    <xf numFmtId="49" fontId="2" fillId="0" borderId="1" xfId="0" applyNumberFormat="1" applyFont="1" applyBorder="1" applyAlignment="1">
      <alignment horizontal="center"/>
    </xf>
    <xf numFmtId="0" fontId="26" fillId="0" borderId="6" xfId="0" applyFont="1" applyBorder="1" applyAlignment="1">
      <alignment horizontal="justify" vertical="center" wrapText="1"/>
    </xf>
    <xf numFmtId="0" fontId="22" fillId="4" borderId="6" xfId="0" applyFont="1" applyFill="1" applyBorder="1" applyAlignment="1">
      <alignment horizontal="right" vertical="center" wrapText="1"/>
    </xf>
    <xf numFmtId="0" fontId="27" fillId="3" borderId="3" xfId="0" applyFont="1" applyFill="1" applyBorder="1" applyAlignment="1">
      <alignment horizontal="center" vertical="center" wrapText="1"/>
    </xf>
    <xf numFmtId="0" fontId="26" fillId="5" borderId="6" xfId="0" applyFont="1" applyFill="1" applyBorder="1" applyAlignment="1">
      <alignment horizontal="justify" vertical="center" wrapText="1"/>
    </xf>
    <xf numFmtId="0" fontId="27" fillId="3" borderId="3" xfId="0" applyFont="1" applyFill="1" applyBorder="1" applyAlignment="1">
      <alignment horizontal="justify" vertical="center" wrapText="1"/>
    </xf>
    <xf numFmtId="0" fontId="27" fillId="3" borderId="6" xfId="0" applyFont="1" applyFill="1" applyBorder="1" applyAlignment="1">
      <alignment horizontal="center" vertical="center" wrapText="1"/>
    </xf>
    <xf numFmtId="0" fontId="28" fillId="4" borderId="6" xfId="0" applyFont="1" applyFill="1" applyBorder="1" applyAlignment="1">
      <alignment horizontal="right" vertical="center" wrapText="1"/>
    </xf>
    <xf numFmtId="0" fontId="29" fillId="4" borderId="6" xfId="0" applyFont="1" applyFill="1" applyBorder="1" applyAlignment="1">
      <alignment horizontal="right" vertical="center" wrapText="1"/>
    </xf>
    <xf numFmtId="0" fontId="22" fillId="4" borderId="7" xfId="0" applyFont="1" applyFill="1" applyBorder="1" applyAlignment="1">
      <alignment horizontal="right" vertical="center" wrapText="1"/>
    </xf>
    <xf numFmtId="0" fontId="28" fillId="4" borderId="3" xfId="0" applyFont="1" applyFill="1" applyBorder="1" applyAlignment="1">
      <alignment horizontal="right" vertical="center" wrapText="1"/>
    </xf>
    <xf numFmtId="0" fontId="31" fillId="0" borderId="0" xfId="0" applyFont="1"/>
    <xf numFmtId="0" fontId="17" fillId="4" borderId="12" xfId="0" applyFont="1" applyFill="1" applyBorder="1" applyAlignment="1">
      <alignment horizontal="center" vertical="center" wrapText="1"/>
    </xf>
    <xf numFmtId="0" fontId="17" fillId="4" borderId="4"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9" fontId="32" fillId="4" borderId="6" xfId="2" applyFont="1" applyFill="1" applyBorder="1" applyAlignment="1" applyProtection="1">
      <alignment horizontal="right" vertical="center" wrapText="1"/>
    </xf>
    <xf numFmtId="0" fontId="16" fillId="3" borderId="1" xfId="0" applyFont="1" applyFill="1" applyBorder="1" applyAlignment="1">
      <alignment horizontal="center"/>
    </xf>
    <xf numFmtId="0" fontId="0" fillId="3" borderId="1" xfId="0" applyFill="1" applyBorder="1"/>
    <xf numFmtId="0" fontId="0" fillId="3" borderId="13" xfId="0" applyFill="1" applyBorder="1"/>
    <xf numFmtId="0" fontId="0" fillId="3" borderId="10" xfId="0" applyFill="1" applyBorder="1"/>
    <xf numFmtId="0" fontId="18" fillId="3" borderId="9" xfId="0" applyFont="1" applyFill="1" applyBorder="1"/>
    <xf numFmtId="0" fontId="18" fillId="3" borderId="10" xfId="0" applyFont="1" applyFill="1" applyBorder="1"/>
    <xf numFmtId="49" fontId="18" fillId="4" borderId="7" xfId="0" applyNumberFormat="1" applyFont="1" applyFill="1" applyBorder="1" applyAlignment="1">
      <alignment vertical="center" wrapText="1"/>
    </xf>
    <xf numFmtId="9" fontId="18" fillId="4" borderId="7" xfId="2" applyFont="1" applyFill="1" applyBorder="1" applyAlignment="1" applyProtection="1">
      <alignment horizontal="right" vertical="center" wrapText="1"/>
    </xf>
    <xf numFmtId="49" fontId="4" fillId="3" borderId="1" xfId="0" applyNumberFormat="1" applyFont="1" applyFill="1" applyBorder="1" applyAlignment="1">
      <alignment horizontal="justify" vertical="center" wrapText="1"/>
    </xf>
    <xf numFmtId="9" fontId="4" fillId="3" borderId="1" xfId="2" applyFont="1" applyFill="1" applyBorder="1" applyAlignment="1" applyProtection="1">
      <alignment horizontal="justify" vertical="center" wrapText="1"/>
      <protection locked="0"/>
    </xf>
    <xf numFmtId="0" fontId="10" fillId="3" borderId="10" xfId="0" applyFont="1" applyFill="1" applyBorder="1"/>
    <xf numFmtId="0" fontId="0" fillId="3" borderId="9" xfId="0" applyFill="1" applyBorder="1"/>
    <xf numFmtId="0" fontId="0" fillId="3" borderId="3" xfId="0" applyFill="1" applyBorder="1"/>
    <xf numFmtId="9" fontId="18" fillId="3" borderId="6" xfId="2" applyFont="1" applyFill="1" applyBorder="1" applyAlignment="1" applyProtection="1">
      <alignment horizontal="right" vertical="center" wrapText="1"/>
    </xf>
    <xf numFmtId="9" fontId="32" fillId="3" borderId="6" xfId="2" applyFont="1" applyFill="1" applyBorder="1" applyAlignment="1" applyProtection="1">
      <alignment horizontal="right" vertical="center" wrapText="1"/>
    </xf>
    <xf numFmtId="0" fontId="2" fillId="3" borderId="1" xfId="0" applyFont="1" applyFill="1" applyBorder="1"/>
    <xf numFmtId="0" fontId="13" fillId="0" borderId="0" xfId="0" applyFont="1"/>
    <xf numFmtId="49" fontId="33" fillId="3" borderId="11" xfId="0" applyNumberFormat="1" applyFont="1" applyFill="1" applyBorder="1" applyAlignment="1">
      <alignment horizontal="center" vertical="center" wrapText="1"/>
    </xf>
    <xf numFmtId="0" fontId="33" fillId="3" borderId="6" xfId="0" applyFont="1" applyFill="1" applyBorder="1" applyAlignment="1">
      <alignment horizontal="center" vertical="center" wrapText="1"/>
    </xf>
    <xf numFmtId="0" fontId="34" fillId="3" borderId="9" xfId="0" applyFont="1" applyFill="1" applyBorder="1"/>
    <xf numFmtId="0" fontId="34" fillId="0" borderId="0" xfId="0" applyFont="1"/>
    <xf numFmtId="44" fontId="3" fillId="12" borderId="15" xfId="1" applyFont="1" applyFill="1" applyBorder="1" applyAlignment="1">
      <alignment horizontal="center" vertical="center" wrapText="1"/>
    </xf>
    <xf numFmtId="49" fontId="4" fillId="12" borderId="12" xfId="0" applyNumberFormat="1" applyFont="1" applyFill="1" applyBorder="1" applyAlignment="1">
      <alignment vertical="center" wrapText="1"/>
    </xf>
    <xf numFmtId="44" fontId="4" fillId="12" borderId="5" xfId="1" applyFont="1" applyFill="1" applyBorder="1" applyAlignment="1">
      <alignment horizontal="center" vertical="center" wrapText="1"/>
    </xf>
    <xf numFmtId="49" fontId="4" fillId="12" borderId="11" xfId="0" applyNumberFormat="1" applyFont="1" applyFill="1" applyBorder="1" applyAlignment="1">
      <alignment vertical="center" wrapText="1"/>
    </xf>
    <xf numFmtId="164" fontId="4" fillId="12" borderId="5" xfId="1" applyNumberFormat="1"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5" xfId="0" applyFont="1" applyFill="1" applyBorder="1" applyAlignment="1">
      <alignment vertical="center" wrapText="1"/>
    </xf>
    <xf numFmtId="0" fontId="4" fillId="12" borderId="0" xfId="0" applyFont="1" applyFill="1" applyAlignment="1">
      <alignment horizontal="center" vertical="center" wrapText="1"/>
    </xf>
    <xf numFmtId="49" fontId="4" fillId="12" borderId="1" xfId="0" applyNumberFormat="1" applyFont="1" applyFill="1" applyBorder="1" applyAlignment="1">
      <alignment vertical="center" wrapText="1"/>
    </xf>
    <xf numFmtId="164" fontId="4" fillId="12" borderId="1" xfId="1" applyNumberFormat="1" applyFont="1" applyFill="1" applyBorder="1" applyAlignment="1">
      <alignment horizontal="center" vertical="center" wrapText="1"/>
    </xf>
    <xf numFmtId="9" fontId="4" fillId="12" borderId="1" xfId="2" applyFont="1" applyFill="1" applyBorder="1" applyAlignment="1">
      <alignment horizontal="center" vertical="center" wrapText="1"/>
    </xf>
    <xf numFmtId="44" fontId="4" fillId="12" borderId="1" xfId="1" applyFont="1" applyFill="1" applyBorder="1" applyAlignment="1">
      <alignment horizontal="center" vertical="center" wrapText="1"/>
    </xf>
    <xf numFmtId="44" fontId="3" fillId="13" borderId="15" xfId="1" applyFont="1" applyFill="1" applyBorder="1" applyAlignment="1">
      <alignment horizontal="center" vertical="center" wrapText="1"/>
    </xf>
    <xf numFmtId="49" fontId="4" fillId="13" borderId="12" xfId="0" applyNumberFormat="1" applyFont="1" applyFill="1" applyBorder="1" applyAlignment="1">
      <alignment vertical="center" wrapText="1"/>
    </xf>
    <xf numFmtId="44" fontId="4" fillId="13" borderId="5" xfId="1" applyFont="1" applyFill="1" applyBorder="1" applyAlignment="1">
      <alignment horizontal="center" vertical="center" wrapText="1"/>
    </xf>
    <xf numFmtId="49" fontId="4" fillId="13" borderId="11" xfId="0" applyNumberFormat="1" applyFont="1" applyFill="1" applyBorder="1" applyAlignment="1">
      <alignment vertical="center" wrapText="1"/>
    </xf>
    <xf numFmtId="164" fontId="4" fillId="13" borderId="5" xfId="1" applyNumberFormat="1" applyFont="1" applyFill="1" applyBorder="1" applyAlignment="1">
      <alignment horizontal="center" vertical="center" wrapText="1"/>
    </xf>
    <xf numFmtId="0" fontId="4" fillId="13" borderId="5" xfId="0" applyFont="1" applyFill="1" applyBorder="1" applyAlignment="1">
      <alignment horizontal="center" vertical="center" wrapText="1"/>
    </xf>
    <xf numFmtId="0" fontId="4" fillId="13" borderId="5" xfId="0" applyFont="1" applyFill="1" applyBorder="1" applyAlignment="1">
      <alignment vertical="center" wrapText="1"/>
    </xf>
    <xf numFmtId="0" fontId="4" fillId="13" borderId="0" xfId="0" applyFont="1" applyFill="1" applyAlignment="1">
      <alignment horizontal="center" vertical="center" wrapText="1"/>
    </xf>
    <xf numFmtId="49" fontId="4" fillId="13" borderId="1" xfId="0" applyNumberFormat="1" applyFont="1" applyFill="1" applyBorder="1" applyAlignment="1">
      <alignment vertical="center" wrapText="1"/>
    </xf>
    <xf numFmtId="164" fontId="4" fillId="13" borderId="1" xfId="1" applyNumberFormat="1" applyFont="1" applyFill="1" applyBorder="1" applyAlignment="1">
      <alignment horizontal="center" vertical="center" wrapText="1"/>
    </xf>
    <xf numFmtId="9" fontId="4" fillId="13" borderId="1" xfId="2" applyFont="1" applyFill="1" applyBorder="1" applyAlignment="1">
      <alignment horizontal="center" vertical="center" wrapText="1"/>
    </xf>
    <xf numFmtId="44" fontId="4" fillId="13" borderId="1" xfId="1" applyFont="1" applyFill="1" applyBorder="1" applyAlignment="1">
      <alignment horizontal="center" vertical="center" wrapText="1"/>
    </xf>
    <xf numFmtId="6" fontId="22" fillId="11" borderId="1" xfId="1" applyNumberFormat="1" applyFont="1" applyFill="1" applyBorder="1" applyAlignment="1">
      <alignment horizontal="center" vertical="center" wrapText="1"/>
    </xf>
    <xf numFmtId="1" fontId="36" fillId="9" borderId="6" xfId="1" applyNumberFormat="1" applyFont="1" applyFill="1" applyBorder="1" applyAlignment="1" applyProtection="1">
      <alignment horizontal="right" vertical="center" wrapText="1"/>
      <protection locked="0"/>
    </xf>
    <xf numFmtId="1" fontId="40" fillId="18" borderId="6" xfId="1" applyNumberFormat="1" applyFont="1" applyFill="1" applyBorder="1" applyAlignment="1" applyProtection="1">
      <alignment horizontal="right" vertical="center" wrapText="1"/>
    </xf>
    <xf numFmtId="1" fontId="36" fillId="18" borderId="6" xfId="1" applyNumberFormat="1" applyFont="1" applyFill="1" applyBorder="1" applyAlignment="1" applyProtection="1">
      <alignment horizontal="right" vertical="center" wrapText="1"/>
    </xf>
    <xf numFmtId="49" fontId="18" fillId="3" borderId="6" xfId="0" applyNumberFormat="1" applyFont="1" applyFill="1" applyBorder="1" applyAlignment="1">
      <alignment horizontal="right" vertical="center" wrapText="1"/>
    </xf>
    <xf numFmtId="6" fontId="18" fillId="3" borderId="5" xfId="1" applyNumberFormat="1" applyFont="1" applyFill="1" applyBorder="1" applyAlignment="1" applyProtection="1">
      <alignment horizontal="right" vertical="center" wrapText="1"/>
    </xf>
    <xf numFmtId="9" fontId="18" fillId="3" borderId="7" xfId="2" applyFont="1" applyFill="1" applyBorder="1" applyAlignment="1" applyProtection="1">
      <alignment horizontal="right" vertical="center" wrapText="1"/>
    </xf>
    <xf numFmtId="0" fontId="4" fillId="0" borderId="1" xfId="0" applyFont="1" applyBorder="1" applyAlignment="1">
      <alignment horizontal="left" vertical="center" wrapText="1"/>
    </xf>
    <xf numFmtId="0" fontId="36" fillId="0" borderId="0" xfId="0" applyFont="1"/>
    <xf numFmtId="0" fontId="41" fillId="0" borderId="0" xfId="0" applyFont="1"/>
    <xf numFmtId="0" fontId="0" fillId="0" borderId="0" xfId="0" applyAlignment="1">
      <alignment horizontal="left" vertical="center" wrapText="1"/>
    </xf>
    <xf numFmtId="0" fontId="42" fillId="0" borderId="6" xfId="0" applyFont="1" applyBorder="1" applyAlignment="1">
      <alignment horizontal="justify" vertical="center" wrapText="1"/>
    </xf>
    <xf numFmtId="9" fontId="5" fillId="0" borderId="6" xfId="2" applyFont="1" applyFill="1" applyBorder="1" applyAlignment="1">
      <alignment horizontal="right" vertical="center" wrapText="1"/>
    </xf>
    <xf numFmtId="0" fontId="22" fillId="3" borderId="6" xfId="0" applyFont="1" applyFill="1" applyBorder="1" applyAlignment="1">
      <alignment horizontal="left" vertical="center" wrapText="1"/>
    </xf>
    <xf numFmtId="0" fontId="17" fillId="3" borderId="12" xfId="0" applyFont="1" applyFill="1" applyBorder="1" applyAlignment="1">
      <alignment horizontal="center" vertical="center" wrapText="1"/>
    </xf>
    <xf numFmtId="6" fontId="20" fillId="4" borderId="2" xfId="1" applyNumberFormat="1" applyFont="1" applyFill="1" applyBorder="1" applyAlignment="1" applyProtection="1">
      <alignment horizontal="left" vertical="center" wrapText="1"/>
    </xf>
    <xf numFmtId="6" fontId="20" fillId="4" borderId="8" xfId="1" applyNumberFormat="1" applyFont="1" applyFill="1" applyBorder="1" applyAlignment="1" applyProtection="1">
      <alignment horizontal="left" vertical="center" wrapText="1"/>
    </xf>
    <xf numFmtId="6" fontId="20" fillId="4" borderId="3" xfId="1" applyNumberFormat="1" applyFont="1" applyFill="1" applyBorder="1" applyAlignment="1" applyProtection="1">
      <alignment horizontal="left" vertical="center" wrapText="1"/>
    </xf>
    <xf numFmtId="0" fontId="19" fillId="4" borderId="14"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30" fillId="20" borderId="6" xfId="0" applyFont="1" applyFill="1" applyBorder="1" applyAlignment="1">
      <alignment horizontal="right" vertical="center" wrapText="1"/>
    </xf>
    <xf numFmtId="49" fontId="32" fillId="20" borderId="6" xfId="0" applyNumberFormat="1" applyFont="1" applyFill="1" applyBorder="1" applyAlignment="1">
      <alignment horizontal="right" vertical="center" wrapText="1"/>
    </xf>
    <xf numFmtId="49" fontId="14" fillId="20" borderId="6" xfId="0" applyNumberFormat="1" applyFont="1" applyFill="1" applyBorder="1" applyAlignment="1">
      <alignment horizontal="center" vertical="center" wrapText="1"/>
    </xf>
    <xf numFmtId="9" fontId="13" fillId="20" borderId="6" xfId="2" applyFont="1" applyFill="1" applyBorder="1" applyAlignment="1" applyProtection="1">
      <alignment horizontal="right" vertical="center" wrapText="1"/>
      <protection locked="0"/>
    </xf>
    <xf numFmtId="0" fontId="22" fillId="20" borderId="6" xfId="0" applyFont="1" applyFill="1" applyBorder="1" applyAlignment="1">
      <alignment horizontal="right" vertical="center" wrapText="1"/>
    </xf>
    <xf numFmtId="0" fontId="13" fillId="20" borderId="13" xfId="0" applyFont="1" applyFill="1" applyBorder="1"/>
    <xf numFmtId="0" fontId="15" fillId="20" borderId="10" xfId="0" applyFont="1" applyFill="1" applyBorder="1"/>
    <xf numFmtId="0" fontId="13" fillId="20" borderId="9" xfId="0" applyFont="1" applyFill="1" applyBorder="1"/>
    <xf numFmtId="0" fontId="17" fillId="3" borderId="4" xfId="0" applyFont="1" applyFill="1" applyBorder="1" applyAlignment="1">
      <alignment horizontal="left" vertical="center" wrapText="1"/>
    </xf>
    <xf numFmtId="0" fontId="2" fillId="22" borderId="0" xfId="0" applyFont="1" applyFill="1"/>
    <xf numFmtId="0" fontId="14" fillId="0" borderId="0" xfId="0" applyFont="1" applyAlignment="1">
      <alignment wrapText="1"/>
    </xf>
    <xf numFmtId="168" fontId="14" fillId="0" borderId="0" xfId="1" applyNumberFormat="1" applyFont="1"/>
    <xf numFmtId="0" fontId="14" fillId="0" borderId="0" xfId="0" applyFont="1" applyAlignment="1">
      <alignment horizontal="center" wrapText="1"/>
    </xf>
    <xf numFmtId="168" fontId="32" fillId="0" borderId="0" xfId="1" applyNumberFormat="1" applyFont="1"/>
    <xf numFmtId="0" fontId="43" fillId="0" borderId="0" xfId="0" applyFont="1"/>
    <xf numFmtId="0" fontId="14" fillId="0" borderId="0" xfId="0" applyFont="1"/>
    <xf numFmtId="9" fontId="47" fillId="2" borderId="6" xfId="2" applyFont="1" applyFill="1" applyBorder="1" applyAlignment="1">
      <alignment horizontal="center" vertical="center" wrapText="1"/>
    </xf>
    <xf numFmtId="6" fontId="47" fillId="11" borderId="1" xfId="1" applyNumberFormat="1" applyFont="1" applyFill="1" applyBorder="1" applyAlignment="1">
      <alignment horizontal="center" vertical="center" wrapText="1"/>
    </xf>
    <xf numFmtId="6" fontId="47" fillId="11" borderId="1" xfId="1" applyNumberFormat="1" applyFont="1" applyFill="1" applyBorder="1" applyAlignment="1" applyProtection="1">
      <alignment horizontal="center" vertical="center" wrapText="1"/>
      <protection locked="0"/>
    </xf>
    <xf numFmtId="9" fontId="47" fillId="11" borderId="1" xfId="2" applyFont="1" applyFill="1" applyBorder="1" applyAlignment="1" applyProtection="1">
      <alignment horizontal="center" vertical="center" wrapText="1"/>
      <protection locked="0"/>
    </xf>
    <xf numFmtId="44" fontId="47" fillId="11" borderId="1" xfId="1" applyFont="1" applyFill="1" applyBorder="1" applyAlignment="1">
      <alignment horizontal="center" vertical="center" wrapText="1"/>
    </xf>
    <xf numFmtId="0" fontId="47" fillId="0" borderId="1" xfId="0" applyFont="1" applyBorder="1" applyAlignment="1">
      <alignment horizontal="left" vertical="center" wrapText="1"/>
    </xf>
    <xf numFmtId="8" fontId="47" fillId="11" borderId="1" xfId="1" applyNumberFormat="1" applyFont="1" applyFill="1" applyBorder="1" applyAlignment="1">
      <alignment horizontal="center" vertical="center" wrapText="1"/>
    </xf>
    <xf numFmtId="8" fontId="47" fillId="23" borderId="1" xfId="1" applyNumberFormat="1" applyFont="1" applyFill="1" applyBorder="1" applyAlignment="1">
      <alignment horizontal="center" vertical="center" wrapText="1"/>
    </xf>
    <xf numFmtId="0" fontId="47" fillId="3" borderId="1" xfId="0" applyFont="1" applyFill="1" applyBorder="1" applyAlignment="1">
      <alignment horizontal="center" vertical="center" wrapText="1"/>
    </xf>
    <xf numFmtId="44" fontId="47" fillId="4" borderId="7" xfId="0" applyNumberFormat="1" applyFont="1" applyFill="1" applyBorder="1" applyAlignment="1">
      <alignment horizontal="right" vertical="center" wrapText="1"/>
    </xf>
    <xf numFmtId="44" fontId="51" fillId="4" borderId="1" xfId="0" applyNumberFormat="1" applyFont="1" applyFill="1" applyBorder="1" applyAlignment="1">
      <alignment horizontal="right" vertical="center" wrapText="1"/>
    </xf>
    <xf numFmtId="9" fontId="47" fillId="3" borderId="6" xfId="2" applyFont="1" applyFill="1" applyBorder="1" applyAlignment="1">
      <alignment horizontal="center" vertical="center" wrapText="1"/>
    </xf>
    <xf numFmtId="9" fontId="6" fillId="15" borderId="6" xfId="2" applyFont="1" applyFill="1" applyBorder="1" applyAlignment="1" applyProtection="1">
      <alignment horizontal="right" vertical="center" wrapText="1"/>
      <protection locked="0"/>
    </xf>
    <xf numFmtId="9" fontId="48" fillId="4" borderId="6" xfId="2" applyFont="1" applyFill="1" applyBorder="1" applyAlignment="1" applyProtection="1">
      <alignment horizontal="right" vertical="center" wrapText="1"/>
    </xf>
    <xf numFmtId="49" fontId="17" fillId="16" borderId="9" xfId="0" applyNumberFormat="1" applyFont="1" applyFill="1" applyBorder="1" applyAlignment="1">
      <alignment horizontal="right" vertical="center" wrapText="1"/>
    </xf>
    <xf numFmtId="0" fontId="17" fillId="19" borderId="2" xfId="0" applyFont="1" applyFill="1" applyBorder="1" applyAlignment="1">
      <alignment horizontal="center" vertical="center" wrapText="1"/>
    </xf>
    <xf numFmtId="0" fontId="17" fillId="19" borderId="2" xfId="0" applyFont="1" applyFill="1" applyBorder="1" applyAlignment="1">
      <alignment horizontal="left" vertical="center" wrapText="1"/>
    </xf>
    <xf numFmtId="0" fontId="17" fillId="11" borderId="2" xfId="0" applyFont="1" applyFill="1" applyBorder="1" applyAlignment="1">
      <alignment horizontal="center" vertical="center" wrapText="1"/>
    </xf>
    <xf numFmtId="0" fontId="17" fillId="11" borderId="2" xfId="0" applyFont="1" applyFill="1" applyBorder="1" applyAlignment="1">
      <alignment horizontal="left" vertical="center" wrapText="1"/>
    </xf>
    <xf numFmtId="49" fontId="19" fillId="19" borderId="2" xfId="0" applyNumberFormat="1" applyFont="1" applyFill="1" applyBorder="1" applyAlignment="1">
      <alignment horizontal="center" vertical="center" wrapText="1"/>
    </xf>
    <xf numFmtId="49" fontId="19" fillId="19" borderId="2" xfId="0" applyNumberFormat="1" applyFont="1" applyFill="1" applyBorder="1" applyAlignment="1">
      <alignment horizontal="left" vertical="center" wrapText="1"/>
    </xf>
    <xf numFmtId="49" fontId="17" fillId="19" borderId="2" xfId="0" applyNumberFormat="1" applyFont="1" applyFill="1" applyBorder="1" applyAlignment="1">
      <alignment horizontal="center" vertical="center" wrapText="1"/>
    </xf>
    <xf numFmtId="49" fontId="17" fillId="19" borderId="2" xfId="0" applyNumberFormat="1" applyFont="1" applyFill="1" applyBorder="1" applyAlignment="1">
      <alignment horizontal="left" vertical="center" wrapText="1"/>
    </xf>
    <xf numFmtId="0" fontId="17" fillId="19" borderId="3" xfId="0" applyFont="1" applyFill="1" applyBorder="1" applyAlignment="1">
      <alignment horizontal="left" vertical="center" wrapText="1"/>
    </xf>
    <xf numFmtId="0" fontId="0" fillId="9" borderId="1" xfId="0" applyFill="1" applyBorder="1" applyProtection="1">
      <protection locked="0"/>
    </xf>
    <xf numFmtId="0" fontId="47" fillId="9" borderId="1" xfId="0" applyFont="1" applyFill="1" applyBorder="1" applyProtection="1">
      <protection locked="0"/>
    </xf>
    <xf numFmtId="0" fontId="47" fillId="9" borderId="1" xfId="0" applyFont="1" applyFill="1" applyBorder="1" applyAlignment="1" applyProtection="1">
      <alignment horizontal="center"/>
      <protection locked="0"/>
    </xf>
    <xf numFmtId="3" fontId="49" fillId="9" borderId="1" xfId="0" applyNumberFormat="1" applyFont="1" applyFill="1" applyBorder="1" applyProtection="1">
      <protection locked="0"/>
    </xf>
    <xf numFmtId="0" fontId="3" fillId="9" borderId="1" xfId="0" applyFont="1" applyFill="1" applyBorder="1" applyProtection="1">
      <protection locked="0"/>
    </xf>
    <xf numFmtId="0" fontId="3" fillId="9" borderId="1" xfId="0" applyFont="1" applyFill="1" applyBorder="1" applyAlignment="1" applyProtection="1">
      <alignment horizontal="center"/>
      <protection locked="0"/>
    </xf>
    <xf numFmtId="3" fontId="5" fillId="9" borderId="1" xfId="0" applyNumberFormat="1" applyFont="1" applyFill="1" applyBorder="1" applyProtection="1">
      <protection locked="0"/>
    </xf>
    <xf numFmtId="0" fontId="49" fillId="9" borderId="1" xfId="0" applyFont="1" applyFill="1" applyBorder="1" applyProtection="1">
      <protection locked="0"/>
    </xf>
    <xf numFmtId="44" fontId="49" fillId="0" borderId="1" xfId="1" applyFont="1" applyFill="1" applyBorder="1" applyAlignment="1" applyProtection="1">
      <alignment horizontal="right" vertical="center" wrapText="1"/>
    </xf>
    <xf numFmtId="44" fontId="5" fillId="0" borderId="1" xfId="1" applyFont="1" applyFill="1" applyBorder="1" applyAlignment="1" applyProtection="1">
      <alignment horizontal="right" vertical="center" wrapText="1"/>
    </xf>
    <xf numFmtId="44" fontId="3" fillId="2" borderId="4" xfId="1" applyFont="1" applyFill="1" applyBorder="1" applyAlignment="1" applyProtection="1">
      <alignment horizontal="center" vertical="center" wrapText="1"/>
    </xf>
    <xf numFmtId="44" fontId="4" fillId="2" borderId="6" xfId="1" applyFont="1" applyFill="1" applyBorder="1" applyAlignment="1" applyProtection="1">
      <alignment horizontal="center" vertical="center" wrapText="1"/>
    </xf>
    <xf numFmtId="44" fontId="4" fillId="2" borderId="1" xfId="1" applyFont="1" applyFill="1" applyBorder="1" applyAlignment="1" applyProtection="1">
      <alignment horizontal="center" vertical="center" wrapText="1"/>
    </xf>
    <xf numFmtId="44" fontId="47" fillId="11" borderId="1" xfId="1" applyFont="1" applyFill="1" applyBorder="1" applyAlignment="1" applyProtection="1">
      <alignment horizontal="center" vertical="center" wrapText="1"/>
    </xf>
    <xf numFmtId="44" fontId="4" fillId="11" borderId="1" xfId="1" applyFont="1" applyFill="1" applyBorder="1" applyAlignment="1" applyProtection="1">
      <alignment horizontal="center" vertical="center" wrapText="1"/>
    </xf>
    <xf numFmtId="44" fontId="6" fillId="0" borderId="1" xfId="1" applyFont="1" applyFill="1" applyBorder="1" applyAlignment="1" applyProtection="1">
      <alignment horizontal="right" vertical="center" wrapText="1"/>
    </xf>
    <xf numFmtId="0" fontId="0" fillId="0" borderId="0" xfId="0" applyAlignment="1" applyProtection="1">
      <alignment horizontal="center"/>
      <protection locked="0"/>
    </xf>
    <xf numFmtId="0" fontId="0" fillId="0" borderId="0" xfId="0" applyProtection="1">
      <protection locked="0"/>
    </xf>
    <xf numFmtId="0" fontId="0" fillId="9" borderId="0" xfId="0" applyFill="1" applyAlignment="1" applyProtection="1">
      <alignment horizontal="left"/>
      <protection locked="0"/>
    </xf>
    <xf numFmtId="6" fontId="0" fillId="9" borderId="0" xfId="0" applyNumberFormat="1" applyFill="1" applyAlignment="1" applyProtection="1">
      <alignment horizontal="right"/>
      <protection locked="0"/>
    </xf>
    <xf numFmtId="9" fontId="18" fillId="20" borderId="6" xfId="2" applyFont="1" applyFill="1" applyBorder="1" applyAlignment="1" applyProtection="1">
      <alignment horizontal="right" vertical="center" wrapText="1"/>
    </xf>
    <xf numFmtId="165" fontId="18" fillId="20" borderId="6" xfId="1" applyNumberFormat="1" applyFont="1" applyFill="1" applyBorder="1" applyAlignment="1" applyProtection="1">
      <alignment horizontal="center" vertical="center" wrapText="1"/>
    </xf>
    <xf numFmtId="0" fontId="0" fillId="19" borderId="0" xfId="0" applyFill="1" applyProtection="1">
      <protection locked="0"/>
    </xf>
    <xf numFmtId="0" fontId="0" fillId="0" borderId="0" xfId="0" applyAlignment="1" applyProtection="1">
      <alignment horizontal="right"/>
      <protection locked="0"/>
    </xf>
    <xf numFmtId="0" fontId="0" fillId="0" borderId="0" xfId="0" applyAlignment="1" applyProtection="1">
      <alignment wrapText="1"/>
      <protection locked="0"/>
    </xf>
    <xf numFmtId="0" fontId="4" fillId="19" borderId="1" xfId="0" applyFont="1" applyFill="1" applyBorder="1" applyAlignment="1" applyProtection="1">
      <alignment horizontal="center" vertical="center" wrapText="1"/>
      <protection locked="0"/>
    </xf>
    <xf numFmtId="0" fontId="4" fillId="19" borderId="3" xfId="0" applyFont="1" applyFill="1" applyBorder="1" applyAlignment="1" applyProtection="1">
      <alignment horizontal="center" vertical="center" wrapText="1"/>
      <protection locked="0"/>
    </xf>
    <xf numFmtId="0" fontId="4" fillId="19" borderId="10" xfId="0" applyFont="1" applyFill="1" applyBorder="1" applyAlignment="1" applyProtection="1">
      <alignment horizontal="center" vertical="center" wrapText="1"/>
      <protection locked="0"/>
    </xf>
    <xf numFmtId="0" fontId="4" fillId="19" borderId="7" xfId="0" applyFont="1" applyFill="1" applyBorder="1" applyAlignment="1" applyProtection="1">
      <alignment horizontal="center" vertical="center" wrapText="1"/>
      <protection locked="0"/>
    </xf>
    <xf numFmtId="0" fontId="3" fillId="19" borderId="17" xfId="0" applyFont="1" applyFill="1" applyBorder="1" applyAlignment="1" applyProtection="1">
      <alignment wrapText="1"/>
      <protection locked="0"/>
    </xf>
    <xf numFmtId="0" fontId="3" fillId="19" borderId="18" xfId="0" applyFont="1" applyFill="1" applyBorder="1" applyAlignment="1" applyProtection="1">
      <alignment wrapText="1"/>
      <protection locked="0"/>
    </xf>
    <xf numFmtId="0" fontId="3" fillId="19" borderId="19" xfId="0" applyFont="1" applyFill="1" applyBorder="1" applyProtection="1">
      <protection locked="0"/>
    </xf>
    <xf numFmtId="0" fontId="3" fillId="19" borderId="20" xfId="0" applyFont="1" applyFill="1" applyBorder="1" applyProtection="1">
      <protection locked="0"/>
    </xf>
    <xf numFmtId="44" fontId="0" fillId="0" borderId="0" xfId="0" applyNumberFormat="1" applyProtection="1">
      <protection locked="0"/>
    </xf>
    <xf numFmtId="44" fontId="0" fillId="0" borderId="0" xfId="1" applyFont="1" applyFill="1" applyBorder="1" applyProtection="1">
      <protection locked="0"/>
    </xf>
    <xf numFmtId="0" fontId="0" fillId="0" borderId="23" xfId="0" applyBorder="1" applyAlignment="1" applyProtection="1">
      <alignment horizontal="center"/>
      <protection locked="0"/>
    </xf>
    <xf numFmtId="166" fontId="0" fillId="0" borderId="23" xfId="1" applyNumberFormat="1" applyFont="1" applyBorder="1" applyProtection="1">
      <protection locked="0"/>
    </xf>
    <xf numFmtId="9" fontId="0" fillId="0" borderId="18" xfId="2" applyFont="1" applyBorder="1" applyAlignment="1" applyProtection="1">
      <alignment horizontal="center"/>
      <protection locked="0"/>
    </xf>
    <xf numFmtId="9" fontId="0" fillId="0" borderId="0" xfId="2" applyFont="1" applyBorder="1" applyAlignment="1" applyProtection="1">
      <alignment horizontal="center"/>
      <protection locked="0"/>
    </xf>
    <xf numFmtId="0" fontId="0" fillId="9" borderId="16" xfId="0" applyFill="1" applyBorder="1" applyAlignment="1" applyProtection="1">
      <alignment horizontal="center"/>
      <protection locked="0"/>
    </xf>
    <xf numFmtId="0" fontId="0" fillId="0" borderId="16" xfId="0" applyBorder="1" applyAlignment="1" applyProtection="1">
      <alignment horizontal="center"/>
      <protection locked="0"/>
    </xf>
    <xf numFmtId="166" fontId="0" fillId="0" borderId="16" xfId="1" applyNumberFormat="1" applyFont="1" applyBorder="1" applyProtection="1">
      <protection locked="0"/>
    </xf>
    <xf numFmtId="9" fontId="0" fillId="0" borderId="20" xfId="2" applyFont="1" applyBorder="1" applyAlignment="1" applyProtection="1">
      <alignment horizontal="center"/>
      <protection locked="0"/>
    </xf>
    <xf numFmtId="0" fontId="0" fillId="9" borderId="26" xfId="0" applyFill="1" applyBorder="1" applyAlignment="1" applyProtection="1">
      <alignment horizontal="center"/>
      <protection locked="0"/>
    </xf>
    <xf numFmtId="0" fontId="0" fillId="0" borderId="26" xfId="0" applyBorder="1" applyAlignment="1" applyProtection="1">
      <alignment horizontal="center"/>
      <protection locked="0"/>
    </xf>
    <xf numFmtId="166" fontId="0" fillId="0" borderId="26" xfId="1" applyNumberFormat="1" applyFont="1" applyBorder="1" applyProtection="1">
      <protection locked="0"/>
    </xf>
    <xf numFmtId="9" fontId="0" fillId="0" borderId="27" xfId="2" applyFont="1" applyBorder="1" applyAlignment="1" applyProtection="1">
      <alignment horizontal="center"/>
      <protection locked="0"/>
    </xf>
    <xf numFmtId="0" fontId="2" fillId="0" borderId="29" xfId="0" applyFont="1" applyBorder="1" applyAlignment="1" applyProtection="1">
      <alignment horizontal="center"/>
      <protection locked="0"/>
    </xf>
    <xf numFmtId="44" fontId="2" fillId="0" borderId="29" xfId="1" applyFont="1" applyBorder="1" applyAlignment="1" applyProtection="1">
      <alignment horizontal="center"/>
      <protection locked="0"/>
    </xf>
    <xf numFmtId="167" fontId="2" fillId="0" borderId="29" xfId="3" applyNumberFormat="1" applyFont="1" applyBorder="1" applyAlignment="1" applyProtection="1">
      <alignment horizontal="center"/>
      <protection locked="0"/>
    </xf>
    <xf numFmtId="166" fontId="2" fillId="0" borderId="29" xfId="0" applyNumberFormat="1" applyFont="1" applyBorder="1" applyProtection="1">
      <protection locked="0"/>
    </xf>
    <xf numFmtId="9" fontId="0" fillId="0" borderId="30" xfId="2" applyFont="1" applyBorder="1" applyAlignment="1" applyProtection="1">
      <alignment horizontal="center"/>
      <protection locked="0"/>
    </xf>
    <xf numFmtId="0" fontId="2" fillId="12" borderId="0" xfId="0" applyFont="1" applyFill="1" applyAlignment="1" applyProtection="1">
      <alignment horizontal="right" wrapText="1"/>
      <protection locked="0"/>
    </xf>
    <xf numFmtId="0" fontId="0" fillId="12" borderId="0" xfId="0" applyFill="1" applyProtection="1">
      <protection locked="0"/>
    </xf>
    <xf numFmtId="0" fontId="4" fillId="12" borderId="1" xfId="0" applyFont="1" applyFill="1" applyBorder="1" applyAlignment="1" applyProtection="1">
      <alignment horizontal="center" vertical="center" wrapText="1"/>
      <protection locked="0"/>
    </xf>
    <xf numFmtId="0" fontId="4" fillId="12" borderId="3" xfId="0" applyFont="1" applyFill="1" applyBorder="1" applyAlignment="1" applyProtection="1">
      <alignment horizontal="center" vertical="center" wrapText="1"/>
      <protection locked="0"/>
    </xf>
    <xf numFmtId="0" fontId="0" fillId="0" borderId="0" xfId="0" applyAlignment="1" applyProtection="1">
      <alignment horizontal="center" wrapText="1"/>
      <protection locked="0"/>
    </xf>
    <xf numFmtId="0" fontId="4" fillId="12" borderId="10" xfId="0" applyFont="1" applyFill="1" applyBorder="1" applyAlignment="1" applyProtection="1">
      <alignment horizontal="center" vertical="center" wrapText="1"/>
      <protection locked="0"/>
    </xf>
    <xf numFmtId="0" fontId="4" fillId="12" borderId="7" xfId="0" applyFont="1" applyFill="1" applyBorder="1" applyAlignment="1" applyProtection="1">
      <alignment horizontal="center" vertical="center" wrapText="1"/>
      <protection locked="0"/>
    </xf>
    <xf numFmtId="8" fontId="0" fillId="15" borderId="1" xfId="0" applyNumberFormat="1" applyFill="1" applyBorder="1" applyAlignment="1" applyProtection="1">
      <alignment horizontal="right"/>
      <protection locked="0"/>
    </xf>
    <xf numFmtId="167" fontId="0" fillId="0" borderId="31" xfId="0" applyNumberFormat="1" applyBorder="1" applyAlignment="1" applyProtection="1">
      <alignment horizontal="center"/>
      <protection locked="0"/>
    </xf>
    <xf numFmtId="0" fontId="0" fillId="9" borderId="28" xfId="0" applyFill="1" applyBorder="1" applyAlignment="1" applyProtection="1">
      <alignment horizontal="center"/>
      <protection locked="0"/>
    </xf>
    <xf numFmtId="0" fontId="0" fillId="13" borderId="0" xfId="0" applyFill="1" applyProtection="1">
      <protection locked="0"/>
    </xf>
    <xf numFmtId="0" fontId="4" fillId="13" borderId="1" xfId="0" applyFont="1" applyFill="1" applyBorder="1" applyAlignment="1" applyProtection="1">
      <alignment horizontal="center" vertical="center" wrapText="1"/>
      <protection locked="0"/>
    </xf>
    <xf numFmtId="0" fontId="4" fillId="13" borderId="3" xfId="0" applyFont="1" applyFill="1" applyBorder="1" applyAlignment="1" applyProtection="1">
      <alignment horizontal="center" vertical="center" wrapText="1"/>
      <protection locked="0"/>
    </xf>
    <xf numFmtId="0" fontId="4" fillId="13" borderId="10" xfId="0" applyFont="1" applyFill="1" applyBorder="1" applyAlignment="1" applyProtection="1">
      <alignment horizontal="center" vertical="center" wrapText="1"/>
      <protection locked="0"/>
    </xf>
    <xf numFmtId="0" fontId="4" fillId="13" borderId="7" xfId="0" applyFont="1" applyFill="1" applyBorder="1" applyAlignment="1" applyProtection="1">
      <alignment horizontal="center" vertical="center" wrapText="1"/>
      <protection locked="0"/>
    </xf>
    <xf numFmtId="166" fontId="0" fillId="0" borderId="15" xfId="0" applyNumberFormat="1" applyBorder="1" applyProtection="1">
      <protection locked="0"/>
    </xf>
    <xf numFmtId="44" fontId="0" fillId="0" borderId="0" xfId="1" applyFont="1" applyFill="1" applyBorder="1" applyAlignment="1" applyProtection="1">
      <alignment horizontal="center"/>
      <protection locked="0"/>
    </xf>
    <xf numFmtId="166" fontId="0" fillId="0" borderId="0" xfId="0" applyNumberFormat="1" applyProtection="1">
      <protection locked="0"/>
    </xf>
    <xf numFmtId="164" fontId="0" fillId="10" borderId="0" xfId="1" applyNumberFormat="1" applyFont="1" applyFill="1" applyProtection="1"/>
    <xf numFmtId="6" fontId="0" fillId="10" borderId="0" xfId="1" applyNumberFormat="1" applyFont="1" applyFill="1" applyAlignment="1" applyProtection="1">
      <alignment horizontal="right"/>
    </xf>
    <xf numFmtId="0" fontId="12" fillId="19" borderId="3" xfId="0" applyFont="1" applyFill="1" applyBorder="1" applyAlignment="1">
      <alignment horizontal="center" vertical="center" wrapText="1"/>
    </xf>
    <xf numFmtId="0" fontId="12" fillId="19" borderId="9" xfId="0" applyFont="1" applyFill="1" applyBorder="1" applyAlignment="1">
      <alignment horizontal="center" vertical="center" wrapText="1"/>
    </xf>
    <xf numFmtId="0" fontId="12" fillId="19" borderId="6" xfId="0" applyFont="1" applyFill="1" applyBorder="1" applyAlignment="1">
      <alignment horizontal="center" vertical="center" wrapText="1"/>
    </xf>
    <xf numFmtId="0" fontId="17" fillId="16" borderId="6" xfId="0" applyFont="1" applyFill="1" applyBorder="1" applyAlignment="1">
      <alignment vertical="center" wrapText="1"/>
    </xf>
    <xf numFmtId="44" fontId="18" fillId="18" borderId="6" xfId="1" applyFont="1" applyFill="1" applyBorder="1" applyAlignment="1" applyProtection="1">
      <alignment horizontal="right" vertical="center" wrapText="1"/>
    </xf>
    <xf numFmtId="0" fontId="35" fillId="0" borderId="0" xfId="0" applyFont="1" applyAlignment="1">
      <alignment horizontal="center"/>
    </xf>
    <xf numFmtId="167" fontId="36" fillId="11" borderId="6" xfId="3" applyNumberFormat="1" applyFont="1" applyFill="1" applyBorder="1" applyAlignment="1" applyProtection="1">
      <alignment horizontal="right" vertical="center" wrapText="1"/>
    </xf>
    <xf numFmtId="167" fontId="18" fillId="18" borderId="6" xfId="3" applyNumberFormat="1" applyFont="1" applyFill="1" applyBorder="1" applyAlignment="1" applyProtection="1">
      <alignment horizontal="right" vertical="center" wrapText="1"/>
    </xf>
    <xf numFmtId="49" fontId="37" fillId="16" borderId="9" xfId="0" applyNumberFormat="1" applyFont="1" applyFill="1" applyBorder="1" applyAlignment="1">
      <alignment horizontal="right" vertical="center" wrapText="1"/>
    </xf>
    <xf numFmtId="0" fontId="37" fillId="16" borderId="6" xfId="0" applyFont="1" applyFill="1" applyBorder="1" applyAlignment="1">
      <alignment vertical="center" wrapText="1"/>
    </xf>
    <xf numFmtId="44" fontId="39" fillId="18" borderId="6" xfId="1" applyFont="1" applyFill="1" applyBorder="1" applyAlignment="1" applyProtection="1">
      <alignment horizontal="right" vertical="center" wrapText="1"/>
    </xf>
    <xf numFmtId="6" fontId="22" fillId="18" borderId="6" xfId="0" applyNumberFormat="1" applyFont="1" applyFill="1" applyBorder="1" applyAlignment="1">
      <alignment horizontal="right" vertical="center" wrapText="1"/>
    </xf>
    <xf numFmtId="44" fontId="22" fillId="18" borderId="6" xfId="1" applyFont="1" applyFill="1" applyBorder="1" applyAlignment="1" applyProtection="1">
      <alignment horizontal="right" vertical="center" wrapText="1"/>
    </xf>
    <xf numFmtId="0" fontId="37" fillId="16" borderId="6" xfId="0" applyFont="1" applyFill="1" applyBorder="1" applyAlignment="1">
      <alignment horizontal="right" vertical="center" wrapText="1"/>
    </xf>
    <xf numFmtId="6" fontId="14" fillId="4" borderId="6" xfId="1" applyNumberFormat="1" applyFont="1" applyFill="1" applyBorder="1" applyAlignment="1" applyProtection="1">
      <alignment horizontal="right" vertical="center" wrapText="1"/>
    </xf>
    <xf numFmtId="167" fontId="18" fillId="11" borderId="6" xfId="3" applyNumberFormat="1" applyFont="1" applyFill="1" applyBorder="1" applyAlignment="1" applyProtection="1">
      <alignment horizontal="right" vertical="center" wrapText="1"/>
    </xf>
    <xf numFmtId="167" fontId="14" fillId="4" borderId="6" xfId="3" applyNumberFormat="1" applyFont="1" applyFill="1" applyBorder="1" applyAlignment="1" applyProtection="1">
      <alignment horizontal="right" vertical="center" wrapText="1"/>
    </xf>
    <xf numFmtId="44" fontId="14" fillId="4" borderId="6" xfId="1" applyFont="1" applyFill="1" applyBorder="1" applyAlignment="1" applyProtection="1">
      <alignment horizontal="right" vertical="center" wrapText="1"/>
    </xf>
    <xf numFmtId="44" fontId="14" fillId="18" borderId="6" xfId="1" applyFont="1" applyFill="1" applyBorder="1" applyAlignment="1" applyProtection="1">
      <alignment horizontal="right" vertical="center" wrapText="1"/>
    </xf>
    <xf numFmtId="0" fontId="12" fillId="12" borderId="3" xfId="0" applyFont="1" applyFill="1" applyBorder="1" applyAlignment="1">
      <alignment horizontal="center" vertical="center" wrapText="1"/>
    </xf>
    <xf numFmtId="0" fontId="12" fillId="12" borderId="9" xfId="0" applyFont="1" applyFill="1" applyBorder="1" applyAlignment="1">
      <alignment horizontal="center" vertical="center" wrapText="1"/>
    </xf>
    <xf numFmtId="0" fontId="12" fillId="12" borderId="6" xfId="0" applyFont="1" applyFill="1" applyBorder="1" applyAlignment="1">
      <alignment horizontal="center" vertical="center" wrapText="1"/>
    </xf>
    <xf numFmtId="1" fontId="18" fillId="17" borderId="6" xfId="0" applyNumberFormat="1" applyFont="1" applyFill="1" applyBorder="1" applyAlignment="1">
      <alignment horizontal="right" vertical="center" wrapText="1"/>
    </xf>
    <xf numFmtId="44" fontId="18" fillId="7" borderId="6" xfId="0" applyNumberFormat="1" applyFont="1" applyFill="1" applyBorder="1" applyAlignment="1">
      <alignment horizontal="right" vertical="center" wrapText="1"/>
    </xf>
    <xf numFmtId="0" fontId="18" fillId="17" borderId="6" xfId="0" applyFont="1" applyFill="1" applyBorder="1" applyAlignment="1">
      <alignment horizontal="right" vertical="center" wrapText="1"/>
    </xf>
    <xf numFmtId="44" fontId="18" fillId="16" borderId="6" xfId="1" applyFont="1" applyFill="1" applyBorder="1" applyAlignment="1" applyProtection="1">
      <alignment horizontal="right" vertical="center" wrapText="1"/>
    </xf>
    <xf numFmtId="44" fontId="18" fillId="16" borderId="6" xfId="0" applyNumberFormat="1" applyFont="1" applyFill="1" applyBorder="1" applyAlignment="1">
      <alignment horizontal="right" vertical="center" wrapText="1"/>
    </xf>
    <xf numFmtId="44" fontId="39" fillId="16" borderId="6" xfId="1" applyFont="1" applyFill="1" applyBorder="1" applyAlignment="1" applyProtection="1">
      <alignment horizontal="right" vertical="center" wrapText="1"/>
    </xf>
    <xf numFmtId="44" fontId="22" fillId="16" borderId="6" xfId="1" applyFont="1" applyFill="1" applyBorder="1" applyAlignment="1" applyProtection="1">
      <alignment horizontal="right" vertical="center" wrapText="1"/>
    </xf>
    <xf numFmtId="44" fontId="14" fillId="16" borderId="6" xfId="1" applyFont="1" applyFill="1" applyBorder="1" applyAlignment="1" applyProtection="1">
      <alignment horizontal="right" vertical="center" wrapText="1"/>
    </xf>
    <xf numFmtId="0" fontId="12" fillId="13" borderId="3" xfId="0" applyFont="1" applyFill="1" applyBorder="1" applyAlignment="1">
      <alignment horizontal="center" vertical="center" wrapText="1"/>
    </xf>
    <xf numFmtId="0" fontId="12" fillId="13" borderId="9"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18" borderId="3" xfId="0" applyFont="1" applyFill="1" applyBorder="1" applyAlignment="1">
      <alignment horizontal="center" vertical="center" wrapText="1"/>
    </xf>
    <xf numFmtId="0" fontId="12" fillId="18" borderId="9" xfId="0" applyFont="1" applyFill="1" applyBorder="1" applyAlignment="1">
      <alignment horizontal="center" vertical="center" wrapText="1"/>
    </xf>
    <xf numFmtId="0" fontId="12" fillId="18" borderId="6" xfId="0" applyFont="1" applyFill="1" applyBorder="1" applyAlignment="1">
      <alignment horizontal="center" vertical="center" wrapText="1"/>
    </xf>
    <xf numFmtId="1" fontId="18" fillId="18" borderId="6" xfId="0" applyNumberFormat="1" applyFont="1" applyFill="1" applyBorder="1" applyAlignment="1">
      <alignment horizontal="right" vertical="center" wrapText="1"/>
    </xf>
    <xf numFmtId="1" fontId="38" fillId="18" borderId="6" xfId="1" applyNumberFormat="1" applyFont="1" applyFill="1" applyBorder="1" applyAlignment="1" applyProtection="1">
      <alignment horizontal="right" vertical="center" wrapText="1"/>
    </xf>
    <xf numFmtId="0" fontId="52" fillId="9" borderId="6" xfId="0" applyFont="1" applyFill="1" applyBorder="1" applyAlignment="1" applyProtection="1">
      <alignment horizontal="center" vertical="center" wrapText="1"/>
      <protection locked="0"/>
    </xf>
    <xf numFmtId="0" fontId="12" fillId="9" borderId="6" xfId="0" applyFont="1" applyFill="1" applyBorder="1" applyAlignment="1" applyProtection="1">
      <alignment horizontal="center" vertical="center" wrapText="1"/>
      <protection locked="0"/>
    </xf>
    <xf numFmtId="0" fontId="53" fillId="3" borderId="4" xfId="0" applyFont="1" applyFill="1" applyBorder="1" applyAlignment="1">
      <alignment horizontal="left" vertical="center" wrapText="1"/>
    </xf>
    <xf numFmtId="0" fontId="2" fillId="3" borderId="4" xfId="0" applyFont="1" applyFill="1" applyBorder="1" applyAlignment="1">
      <alignment horizontal="center" vertical="center" wrapText="1"/>
    </xf>
    <xf numFmtId="49" fontId="0" fillId="0" borderId="0" xfId="0" applyNumberFormat="1" applyAlignment="1">
      <alignment horizontal="center"/>
    </xf>
    <xf numFmtId="49" fontId="5" fillId="0" borderId="6" xfId="0" applyNumberFormat="1" applyFont="1" applyBorder="1" applyAlignment="1">
      <alignment horizontal="center" vertical="center" wrapText="1"/>
    </xf>
    <xf numFmtId="49" fontId="18" fillId="4" borderId="7"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18" fillId="4" borderId="6" xfId="0" applyNumberFormat="1" applyFont="1" applyFill="1" applyBorder="1" applyAlignment="1">
      <alignment horizontal="center" vertical="center" wrapText="1"/>
    </xf>
    <xf numFmtId="49" fontId="5" fillId="5" borderId="6" xfId="0" applyNumberFormat="1" applyFont="1" applyFill="1" applyBorder="1" applyAlignment="1">
      <alignment horizontal="center" vertical="center" wrapText="1"/>
    </xf>
    <xf numFmtId="49" fontId="8" fillId="5" borderId="6" xfId="0" applyNumberFormat="1" applyFont="1" applyFill="1" applyBorder="1" applyAlignment="1">
      <alignment horizontal="center" vertical="center" wrapText="1"/>
    </xf>
    <xf numFmtId="49" fontId="20" fillId="4" borderId="6" xfId="0" applyNumberFormat="1" applyFont="1" applyFill="1" applyBorder="1" applyAlignment="1">
      <alignment horizontal="center" vertical="center" wrapText="1"/>
    </xf>
    <xf numFmtId="49" fontId="18" fillId="4" borderId="1" xfId="0" applyNumberFormat="1" applyFont="1" applyFill="1" applyBorder="1" applyAlignment="1">
      <alignment horizontal="center" vertical="center" wrapText="1"/>
    </xf>
    <xf numFmtId="49" fontId="20" fillId="4" borderId="3" xfId="0" applyNumberFormat="1" applyFont="1" applyFill="1" applyBorder="1" applyAlignment="1">
      <alignment horizontal="center" vertical="center" wrapText="1"/>
    </xf>
    <xf numFmtId="49" fontId="18" fillId="3" borderId="6" xfId="0" applyNumberFormat="1" applyFont="1" applyFill="1" applyBorder="1" applyAlignment="1">
      <alignment horizontal="center" vertical="center" wrapText="1"/>
    </xf>
    <xf numFmtId="49" fontId="13" fillId="20" borderId="6" xfId="0" applyNumberFormat="1" applyFont="1" applyFill="1" applyBorder="1" applyAlignment="1">
      <alignment horizontal="center" vertical="center" wrapText="1"/>
    </xf>
    <xf numFmtId="3" fontId="5" fillId="9" borderId="1" xfId="0" applyNumberFormat="1" applyFont="1" applyFill="1" applyBorder="1"/>
    <xf numFmtId="44" fontId="5" fillId="0" borderId="0" xfId="0" applyNumberFormat="1" applyFont="1" applyProtection="1">
      <protection locked="0"/>
    </xf>
    <xf numFmtId="0" fontId="0" fillId="10" borderId="0" xfId="0" applyFill="1" applyAlignment="1">
      <alignment horizontal="left"/>
    </xf>
    <xf numFmtId="44" fontId="13" fillId="15" borderId="1" xfId="0" applyNumberFormat="1" applyFont="1" applyFill="1" applyBorder="1"/>
    <xf numFmtId="9" fontId="18" fillId="4" borderId="1" xfId="2" applyFont="1" applyFill="1" applyBorder="1" applyAlignment="1" applyProtection="1">
      <alignment horizontal="right" vertical="center" wrapText="1"/>
    </xf>
    <xf numFmtId="0" fontId="44" fillId="0" borderId="0" xfId="0" applyFont="1" applyAlignment="1">
      <alignment horizontal="right" wrapText="1"/>
    </xf>
    <xf numFmtId="0" fontId="2" fillId="24" borderId="0" xfId="0" applyFont="1" applyFill="1"/>
    <xf numFmtId="6" fontId="36" fillId="4" borderId="6" xfId="1" applyNumberFormat="1" applyFont="1" applyFill="1" applyBorder="1" applyAlignment="1" applyProtection="1">
      <alignment horizontal="right" vertical="center" wrapText="1"/>
    </xf>
    <xf numFmtId="9" fontId="36" fillId="4" borderId="6" xfId="2" applyFont="1" applyFill="1" applyBorder="1" applyAlignment="1" applyProtection="1">
      <alignment horizontal="right" vertical="center" wrapText="1"/>
    </xf>
    <xf numFmtId="9" fontId="41" fillId="4" borderId="6" xfId="2" applyFont="1" applyFill="1" applyBorder="1" applyAlignment="1" applyProtection="1">
      <alignment horizontal="right" vertical="center" wrapText="1"/>
    </xf>
    <xf numFmtId="9" fontId="41" fillId="3" borderId="6" xfId="2" applyFont="1" applyFill="1" applyBorder="1" applyAlignment="1" applyProtection="1">
      <alignment horizontal="right" vertical="center" wrapText="1"/>
    </xf>
    <xf numFmtId="9" fontId="36" fillId="3" borderId="6" xfId="2" applyFont="1" applyFill="1" applyBorder="1" applyAlignment="1" applyProtection="1">
      <alignment horizontal="right" vertical="center" wrapText="1"/>
    </xf>
    <xf numFmtId="6" fontId="36" fillId="3" borderId="5" xfId="1" applyNumberFormat="1" applyFont="1" applyFill="1" applyBorder="1" applyAlignment="1" applyProtection="1">
      <alignment horizontal="right" vertical="center" wrapText="1"/>
    </xf>
    <xf numFmtId="9" fontId="36" fillId="3" borderId="7" xfId="2" applyFont="1" applyFill="1" applyBorder="1" applyAlignment="1" applyProtection="1">
      <alignment horizontal="right" vertical="center" wrapText="1"/>
    </xf>
    <xf numFmtId="164" fontId="1" fillId="0" borderId="0" xfId="1" applyNumberFormat="1" applyFont="1" applyProtection="1"/>
    <xf numFmtId="164" fontId="1" fillId="10" borderId="0" xfId="1" applyNumberFormat="1" applyFont="1" applyFill="1" applyProtection="1"/>
    <xf numFmtId="0" fontId="8" fillId="2" borderId="8"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6" xfId="0" applyFont="1" applyFill="1" applyBorder="1" applyAlignment="1">
      <alignment horizontal="center" vertical="center" wrapText="1"/>
    </xf>
    <xf numFmtId="0" fontId="55"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55" fillId="2" borderId="7" xfId="0"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0" fontId="46" fillId="3" borderId="12" xfId="0" applyFont="1" applyFill="1" applyBorder="1" applyAlignment="1">
      <alignment horizontal="center" vertical="center" wrapText="1"/>
    </xf>
    <xf numFmtId="0" fontId="55" fillId="3" borderId="4" xfId="0" applyFont="1" applyFill="1" applyBorder="1" applyAlignment="1">
      <alignment horizontal="left" vertical="center" wrapText="1"/>
    </xf>
    <xf numFmtId="49" fontId="8" fillId="3" borderId="6"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0" fontId="56" fillId="3" borderId="1" xfId="0" applyFont="1" applyFill="1" applyBorder="1" applyAlignment="1">
      <alignment horizontal="center"/>
    </xf>
    <xf numFmtId="0" fontId="0" fillId="3" borderId="7" xfId="0" applyFill="1" applyBorder="1" applyAlignment="1">
      <alignment horizontal="right" vertical="center" wrapText="1"/>
    </xf>
    <xf numFmtId="0" fontId="56" fillId="0" borderId="1" xfId="0" applyFont="1" applyBorder="1" applyAlignment="1">
      <alignment horizontal="center"/>
    </xf>
    <xf numFmtId="49" fontId="5" fillId="0" borderId="4" xfId="0" applyNumberFormat="1" applyFont="1" applyBorder="1" applyAlignment="1">
      <alignment horizontal="center" vertical="center" wrapText="1"/>
    </xf>
    <xf numFmtId="0" fontId="26" fillId="0" borderId="1" xfId="0" applyFont="1" applyBorder="1" applyAlignment="1">
      <alignment horizontal="justify" vertical="center" wrapText="1"/>
    </xf>
    <xf numFmtId="49" fontId="5" fillId="0" borderId="7" xfId="0" applyNumberFormat="1" applyFont="1" applyBorder="1" applyAlignment="1">
      <alignment vertical="center" wrapText="1"/>
    </xf>
    <xf numFmtId="49" fontId="5" fillId="0" borderId="1" xfId="0" applyNumberFormat="1" applyFont="1" applyBorder="1" applyAlignment="1">
      <alignment horizontal="center" vertical="center" wrapText="1"/>
    </xf>
    <xf numFmtId="49" fontId="5" fillId="0" borderId="1" xfId="0" applyNumberFormat="1" applyFont="1" applyBorder="1" applyAlignment="1">
      <alignment vertical="center" wrapText="1"/>
    </xf>
    <xf numFmtId="49" fontId="8" fillId="3" borderId="3"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44" fontId="8" fillId="3" borderId="8" xfId="1" applyFont="1" applyFill="1" applyBorder="1" applyAlignment="1" applyProtection="1">
      <alignment horizontal="center" vertical="center" wrapText="1"/>
    </xf>
    <xf numFmtId="44" fontId="8" fillId="3" borderId="1" xfId="1" applyFont="1" applyFill="1" applyBorder="1" applyAlignment="1" applyProtection="1">
      <alignment horizontal="center" vertical="center" wrapText="1"/>
    </xf>
    <xf numFmtId="49" fontId="36" fillId="4" borderId="7" xfId="0" applyNumberFormat="1" applyFont="1" applyFill="1" applyBorder="1" applyAlignment="1">
      <alignment horizontal="center" vertical="center" wrapText="1"/>
    </xf>
    <xf numFmtId="0" fontId="40" fillId="4" borderId="7" xfId="0" applyFont="1" applyFill="1" applyBorder="1" applyAlignment="1">
      <alignment horizontal="right" vertical="center" wrapText="1"/>
    </xf>
    <xf numFmtId="49" fontId="36" fillId="4" borderId="7" xfId="0" applyNumberFormat="1" applyFont="1" applyFill="1" applyBorder="1" applyAlignment="1">
      <alignment vertical="center" wrapText="1"/>
    </xf>
    <xf numFmtId="0" fontId="36" fillId="3" borderId="10" xfId="0" applyFont="1" applyFill="1" applyBorder="1"/>
    <xf numFmtId="0" fontId="57" fillId="3" borderId="4" xfId="0" applyFont="1" applyFill="1" applyBorder="1" applyAlignment="1">
      <alignment horizontal="left" vertical="center" wrapText="1"/>
    </xf>
    <xf numFmtId="49" fontId="8" fillId="3" borderId="1" xfId="0" applyNumberFormat="1" applyFont="1" applyFill="1" applyBorder="1" applyAlignment="1">
      <alignment horizontal="center" vertical="center" wrapText="1"/>
    </xf>
    <xf numFmtId="0" fontId="9" fillId="3" borderId="1" xfId="0" applyFont="1" applyFill="1" applyBorder="1" applyAlignment="1">
      <alignment horizontal="justify" vertical="center" wrapText="1"/>
    </xf>
    <xf numFmtId="49" fontId="8" fillId="3" borderId="1" xfId="0" applyNumberFormat="1" applyFont="1" applyFill="1" applyBorder="1" applyAlignment="1">
      <alignment horizontal="justify" vertical="center" wrapText="1"/>
    </xf>
    <xf numFmtId="44" fontId="8" fillId="3" borderId="2" xfId="1" applyFont="1" applyFill="1" applyBorder="1" applyAlignment="1" applyProtection="1">
      <alignment horizontal="justify" vertical="center" wrapText="1"/>
    </xf>
    <xf numFmtId="0" fontId="0" fillId="3" borderId="6" xfId="0" applyFill="1" applyBorder="1" applyAlignment="1">
      <alignment horizontal="right" vertical="center" wrapText="1"/>
    </xf>
    <xf numFmtId="49" fontId="36" fillId="4" borderId="6" xfId="0" applyNumberFormat="1" applyFont="1" applyFill="1" applyBorder="1" applyAlignment="1">
      <alignment horizontal="center" vertical="center" wrapText="1"/>
    </xf>
    <xf numFmtId="0" fontId="40" fillId="4" borderId="6" xfId="0" applyFont="1" applyFill="1" applyBorder="1" applyAlignment="1">
      <alignment horizontal="right" vertical="center" wrapText="1"/>
    </xf>
    <xf numFmtId="49" fontId="36" fillId="11" borderId="6" xfId="0" applyNumberFormat="1" applyFont="1" applyFill="1" applyBorder="1" applyAlignment="1">
      <alignment vertical="center" wrapText="1"/>
    </xf>
    <xf numFmtId="0" fontId="36" fillId="3" borderId="9" xfId="0" applyFont="1" applyFill="1" applyBorder="1"/>
    <xf numFmtId="0" fontId="54" fillId="3" borderId="10" xfId="0" applyFont="1" applyFill="1" applyBorder="1"/>
    <xf numFmtId="0" fontId="55" fillId="3" borderId="7" xfId="0" applyFont="1" applyFill="1" applyBorder="1" applyAlignment="1">
      <alignment horizontal="center" vertical="center" wrapText="1"/>
    </xf>
    <xf numFmtId="0" fontId="36" fillId="4" borderId="6" xfId="0" applyFont="1" applyFill="1" applyBorder="1" applyAlignment="1">
      <alignment horizontal="right" vertical="center" wrapText="1"/>
    </xf>
    <xf numFmtId="49" fontId="36" fillId="4" borderId="6" xfId="0" applyNumberFormat="1" applyFont="1" applyFill="1" applyBorder="1" applyAlignment="1">
      <alignment vertical="center" wrapText="1"/>
    </xf>
    <xf numFmtId="0" fontId="8" fillId="3" borderId="3" xfId="0" applyFont="1" applyFill="1" applyBorder="1" applyAlignment="1">
      <alignment horizontal="center" vertical="center" wrapText="1"/>
    </xf>
    <xf numFmtId="49" fontId="36" fillId="4" borderId="6" xfId="0" applyNumberFormat="1" applyFont="1" applyFill="1" applyBorder="1" applyAlignment="1">
      <alignment horizontal="right" vertical="center" wrapText="1"/>
    </xf>
    <xf numFmtId="0" fontId="9" fillId="3" borderId="3" xfId="0" applyFont="1" applyFill="1" applyBorder="1" applyAlignment="1">
      <alignment horizontal="justify" vertical="center" wrapText="1"/>
    </xf>
    <xf numFmtId="49" fontId="8" fillId="3" borderId="3" xfId="0" applyNumberFormat="1" applyFont="1" applyFill="1" applyBorder="1" applyAlignment="1">
      <alignment horizontal="justify" vertical="center" wrapText="1"/>
    </xf>
    <xf numFmtId="44" fontId="8" fillId="3" borderId="8" xfId="1" applyFont="1" applyFill="1" applyBorder="1" applyAlignment="1" applyProtection="1">
      <alignment horizontal="justify" vertical="center" wrapText="1"/>
    </xf>
    <xf numFmtId="49" fontId="8" fillId="3" borderId="12" xfId="0" applyNumberFormat="1" applyFont="1" applyFill="1" applyBorder="1" applyAlignment="1">
      <alignment horizontal="center" vertical="center" wrapText="1"/>
    </xf>
    <xf numFmtId="0" fontId="55" fillId="3" borderId="4" xfId="0" applyFont="1" applyFill="1" applyBorder="1" applyAlignment="1">
      <alignment horizontal="center" vertical="center" wrapText="1"/>
    </xf>
    <xf numFmtId="0" fontId="0" fillId="3" borderId="7" xfId="0" applyFill="1" applyBorder="1" applyAlignment="1">
      <alignment horizontal="center" vertical="center" wrapText="1"/>
    </xf>
    <xf numFmtId="49" fontId="5" fillId="3" borderId="6"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44" fontId="6" fillId="3" borderId="8" xfId="1" applyFont="1" applyFill="1" applyBorder="1" applyAlignment="1" applyProtection="1">
      <alignment horizontal="center" vertical="center" wrapText="1"/>
    </xf>
    <xf numFmtId="49" fontId="21" fillId="4" borderId="6" xfId="0" applyNumberFormat="1" applyFont="1" applyFill="1" applyBorder="1" applyAlignment="1">
      <alignment horizontal="center" vertical="center" wrapText="1"/>
    </xf>
    <xf numFmtId="49" fontId="21" fillId="4" borderId="6" xfId="0" applyNumberFormat="1" applyFont="1" applyFill="1" applyBorder="1" applyAlignment="1">
      <alignment horizontal="right" vertical="center" wrapText="1"/>
    </xf>
    <xf numFmtId="49" fontId="5" fillId="3" borderId="12" xfId="0" applyNumberFormat="1" applyFont="1" applyFill="1" applyBorder="1" applyAlignment="1">
      <alignment horizontal="center" vertical="center" wrapText="1"/>
    </xf>
    <xf numFmtId="0" fontId="0" fillId="3" borderId="4" xfId="0" applyFill="1" applyBorder="1" applyAlignment="1">
      <alignment horizontal="center" vertical="center" wrapText="1"/>
    </xf>
    <xf numFmtId="44" fontId="5" fillId="3" borderId="8" xfId="1" applyFont="1" applyFill="1" applyBorder="1" applyAlignment="1" applyProtection="1">
      <alignment horizontal="center" vertical="center" wrapText="1"/>
    </xf>
    <xf numFmtId="49" fontId="5" fillId="0" borderId="3" xfId="0" applyNumberFormat="1" applyFont="1" applyBorder="1" applyAlignment="1">
      <alignment horizontal="center" vertical="center" wrapText="1"/>
    </xf>
    <xf numFmtId="0" fontId="54" fillId="3" borderId="9" xfId="0" applyFont="1" applyFill="1" applyBorder="1"/>
    <xf numFmtId="0" fontId="0" fillId="3" borderId="6" xfId="0" applyFill="1" applyBorder="1" applyAlignment="1">
      <alignment horizontal="center" vertical="center" wrapText="1"/>
    </xf>
    <xf numFmtId="49" fontId="36" fillId="4" borderId="1" xfId="0" applyNumberFormat="1" applyFont="1" applyFill="1" applyBorder="1" applyAlignment="1">
      <alignment horizontal="center" vertical="center" wrapText="1"/>
    </xf>
    <xf numFmtId="0" fontId="40" fillId="4" borderId="3" xfId="0" applyFont="1" applyFill="1" applyBorder="1" applyAlignment="1">
      <alignment horizontal="right" vertical="center" wrapText="1"/>
    </xf>
    <xf numFmtId="49" fontId="36" fillId="4" borderId="3" xfId="0" applyNumberFormat="1" applyFont="1" applyFill="1" applyBorder="1" applyAlignment="1">
      <alignment horizontal="right" vertical="center" wrapText="1"/>
    </xf>
    <xf numFmtId="49" fontId="5" fillId="3" borderId="1" xfId="0" applyNumberFormat="1" applyFont="1" applyFill="1" applyBorder="1" applyAlignment="1">
      <alignment horizontal="center" vertical="center" wrapText="1"/>
    </xf>
    <xf numFmtId="49" fontId="36" fillId="4" borderId="7" xfId="0" applyNumberFormat="1" applyFont="1" applyFill="1" applyBorder="1" applyAlignment="1">
      <alignment horizontal="right" vertical="center" wrapText="1"/>
    </xf>
    <xf numFmtId="49" fontId="5" fillId="3" borderId="3" xfId="0" applyNumberFormat="1" applyFont="1" applyFill="1" applyBorder="1" applyAlignment="1">
      <alignment horizontal="center" vertical="center" wrapText="1"/>
    </xf>
    <xf numFmtId="49" fontId="21" fillId="4" borderId="3" xfId="0" applyNumberFormat="1" applyFont="1" applyFill="1" applyBorder="1" applyAlignment="1">
      <alignment horizontal="center" vertical="center" wrapText="1"/>
    </xf>
    <xf numFmtId="0" fontId="29" fillId="4" borderId="3" xfId="0" applyFont="1" applyFill="1" applyBorder="1" applyAlignment="1">
      <alignment horizontal="right" vertical="center" wrapText="1"/>
    </xf>
    <xf numFmtId="49" fontId="21" fillId="4" borderId="3" xfId="0" applyNumberFormat="1" applyFont="1" applyFill="1" applyBorder="1" applyAlignment="1">
      <alignment horizontal="right" vertical="center" wrapText="1"/>
    </xf>
    <xf numFmtId="49" fontId="7" fillId="15" borderId="6" xfId="0" applyNumberFormat="1" applyFont="1" applyFill="1" applyBorder="1" applyAlignment="1">
      <alignment vertical="center" wrapText="1"/>
    </xf>
    <xf numFmtId="49" fontId="23" fillId="15" borderId="6" xfId="0" applyNumberFormat="1" applyFont="1" applyFill="1" applyBorder="1" applyAlignment="1">
      <alignment vertical="center" wrapText="1"/>
    </xf>
    <xf numFmtId="49" fontId="8" fillId="21" borderId="6" xfId="0" applyNumberFormat="1" applyFont="1" applyFill="1" applyBorder="1" applyAlignment="1">
      <alignment vertical="center" wrapText="1"/>
    </xf>
    <xf numFmtId="0" fontId="34" fillId="3" borderId="6" xfId="0" applyFont="1" applyFill="1" applyBorder="1" applyAlignment="1">
      <alignment horizontal="center" vertical="center" wrapText="1"/>
    </xf>
    <xf numFmtId="0" fontId="0" fillId="3" borderId="4" xfId="0" applyFill="1" applyBorder="1" applyAlignment="1">
      <alignment horizontal="left" vertical="center" wrapText="1"/>
    </xf>
    <xf numFmtId="49" fontId="36" fillId="3" borderId="6" xfId="0" applyNumberFormat="1" applyFont="1" applyFill="1" applyBorder="1" applyAlignment="1">
      <alignment horizontal="center" vertical="center" wrapText="1"/>
    </xf>
    <xf numFmtId="0" fontId="40" fillId="3" borderId="6" xfId="0" applyFont="1" applyFill="1" applyBorder="1" applyAlignment="1">
      <alignment horizontal="right" vertical="center" wrapText="1"/>
    </xf>
    <xf numFmtId="49" fontId="36" fillId="3" borderId="6" xfId="0" applyNumberFormat="1" applyFont="1" applyFill="1" applyBorder="1" applyAlignment="1">
      <alignment horizontal="right" vertical="center" wrapText="1"/>
    </xf>
    <xf numFmtId="0" fontId="46" fillId="3" borderId="14" xfId="0" applyFont="1" applyFill="1" applyBorder="1" applyAlignment="1">
      <alignment vertical="center" wrapText="1"/>
    </xf>
    <xf numFmtId="0" fontId="55" fillId="3" borderId="7" xfId="0" applyFont="1" applyFill="1" applyBorder="1" applyAlignment="1">
      <alignment vertical="center" wrapText="1"/>
    </xf>
    <xf numFmtId="49" fontId="41" fillId="20" borderId="6" xfId="0" applyNumberFormat="1" applyFont="1" applyFill="1" applyBorder="1" applyAlignment="1">
      <alignment horizontal="right" vertical="center" wrapText="1"/>
    </xf>
    <xf numFmtId="49" fontId="36" fillId="20" borderId="6" xfId="0" applyNumberFormat="1" applyFont="1" applyFill="1" applyBorder="1" applyAlignment="1">
      <alignment horizontal="center" vertical="center" wrapText="1"/>
    </xf>
    <xf numFmtId="0" fontId="40" fillId="20" borderId="6" xfId="0" applyFont="1" applyFill="1" applyBorder="1" applyAlignment="1">
      <alignment horizontal="right" vertical="center" wrapText="1"/>
    </xf>
    <xf numFmtId="49" fontId="13" fillId="8" borderId="6" xfId="0" applyNumberFormat="1" applyFont="1" applyFill="1" applyBorder="1" applyAlignment="1">
      <alignment horizontal="center" vertical="center" wrapText="1"/>
    </xf>
    <xf numFmtId="0" fontId="30" fillId="8" borderId="6" xfId="0" applyFont="1" applyFill="1" applyBorder="1" applyAlignment="1">
      <alignment horizontal="right" vertical="center" wrapText="1"/>
    </xf>
    <xf numFmtId="0" fontId="13" fillId="8" borderId="13" xfId="0" applyFont="1" applyFill="1" applyBorder="1"/>
    <xf numFmtId="0" fontId="15" fillId="8" borderId="10" xfId="0" applyFont="1" applyFill="1" applyBorder="1"/>
    <xf numFmtId="0" fontId="40" fillId="8" borderId="6" xfId="0" applyFont="1" applyFill="1" applyBorder="1" applyAlignment="1">
      <alignment horizontal="right" vertical="center" wrapText="1"/>
    </xf>
    <xf numFmtId="0" fontId="13" fillId="8" borderId="9" xfId="0" applyFont="1" applyFill="1" applyBorder="1"/>
    <xf numFmtId="49" fontId="0" fillId="0" borderId="0" xfId="0" applyNumberFormat="1" applyAlignment="1" applyProtection="1">
      <alignment horizontal="center"/>
      <protection locked="0"/>
    </xf>
    <xf numFmtId="164" fontId="1" fillId="0" borderId="0" xfId="1" applyNumberFormat="1" applyFont="1" applyProtection="1">
      <protection locked="0"/>
    </xf>
    <xf numFmtId="0" fontId="8" fillId="2" borderId="1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164" fontId="8" fillId="2" borderId="6" xfId="1" applyNumberFormat="1" applyFont="1" applyFill="1" applyBorder="1" applyAlignment="1" applyProtection="1">
      <alignment horizontal="center" vertical="center" wrapText="1"/>
      <protection locked="0"/>
    </xf>
    <xf numFmtId="164" fontId="49" fillId="2" borderId="6" xfId="1" applyNumberFormat="1" applyFont="1" applyFill="1" applyBorder="1" applyAlignment="1" applyProtection="1">
      <alignment horizontal="center" vertical="center" wrapText="1"/>
      <protection locked="0"/>
    </xf>
    <xf numFmtId="0" fontId="36" fillId="0" borderId="0" xfId="0" applyFont="1" applyProtection="1">
      <protection locked="0"/>
    </xf>
    <xf numFmtId="0" fontId="11" fillId="0" borderId="0" xfId="0" applyFont="1" applyProtection="1">
      <protection locked="0"/>
    </xf>
    <xf numFmtId="0" fontId="11" fillId="24" borderId="0" xfId="0" applyFont="1" applyFill="1" applyProtection="1">
      <protection locked="0"/>
    </xf>
    <xf numFmtId="0" fontId="21" fillId="0" borderId="0" xfId="0" applyFont="1" applyProtection="1">
      <protection locked="0"/>
    </xf>
    <xf numFmtId="0" fontId="21" fillId="24" borderId="0" xfId="0" applyFont="1" applyFill="1" applyProtection="1">
      <protection locked="0"/>
    </xf>
    <xf numFmtId="0" fontId="0" fillId="0" borderId="8" xfId="0" applyBorder="1" applyProtection="1">
      <protection locked="0"/>
    </xf>
    <xf numFmtId="0" fontId="21" fillId="0" borderId="8" xfId="0" applyFont="1" applyBorder="1" applyProtection="1">
      <protection locked="0"/>
    </xf>
    <xf numFmtId="0" fontId="34" fillId="0" borderId="0" xfId="0" applyFont="1" applyProtection="1">
      <protection locked="0"/>
    </xf>
    <xf numFmtId="0" fontId="13" fillId="0" borderId="0" xfId="0" applyFont="1" applyProtection="1">
      <protection locked="0"/>
    </xf>
    <xf numFmtId="0" fontId="13" fillId="8" borderId="0" xfId="0" applyFont="1" applyFill="1" applyProtection="1">
      <protection locked="0"/>
    </xf>
    <xf numFmtId="165" fontId="36" fillId="9" borderId="6" xfId="1" applyNumberFormat="1" applyFont="1" applyFill="1" applyBorder="1" applyAlignment="1" applyProtection="1">
      <alignment horizontal="center" vertical="center" wrapText="1"/>
      <protection locked="0"/>
    </xf>
    <xf numFmtId="49" fontId="36" fillId="8" borderId="6" xfId="0" applyNumberFormat="1" applyFont="1" applyFill="1" applyBorder="1" applyAlignment="1" applyProtection="1">
      <alignment horizontal="right" vertical="center" wrapText="1"/>
      <protection locked="0"/>
    </xf>
    <xf numFmtId="49" fontId="36" fillId="8" borderId="6" xfId="0" applyNumberFormat="1" applyFont="1" applyFill="1" applyBorder="1" applyAlignment="1" applyProtection="1">
      <alignment horizontal="center" vertical="center" wrapText="1"/>
      <protection locked="0"/>
    </xf>
    <xf numFmtId="0" fontId="31" fillId="0" borderId="0" xfId="0" applyFont="1" applyProtection="1">
      <protection locked="0"/>
    </xf>
    <xf numFmtId="49" fontId="0" fillId="0" borderId="0" xfId="0" applyNumberFormat="1" applyProtection="1">
      <protection locked="0"/>
    </xf>
    <xf numFmtId="0" fontId="0" fillId="15" borderId="0" xfId="0" applyFill="1"/>
    <xf numFmtId="0" fontId="11" fillId="26" borderId="0" xfId="0" applyFont="1" applyFill="1" applyProtection="1">
      <protection locked="0"/>
    </xf>
    <xf numFmtId="0" fontId="11" fillId="15" borderId="0" xfId="0" applyFont="1" applyFill="1" applyProtection="1">
      <protection locked="0"/>
    </xf>
    <xf numFmtId="0" fontId="2" fillId="26" borderId="0" xfId="0" applyFont="1" applyFill="1" applyProtection="1">
      <protection locked="0"/>
    </xf>
    <xf numFmtId="0" fontId="11" fillId="24" borderId="0" xfId="0" applyFont="1" applyFill="1" applyAlignment="1" applyProtection="1">
      <alignment horizontal="center"/>
      <protection locked="0"/>
    </xf>
    <xf numFmtId="0" fontId="59" fillId="24" borderId="0" xfId="0" applyFont="1" applyFill="1" applyProtection="1">
      <protection locked="0"/>
    </xf>
    <xf numFmtId="0" fontId="61" fillId="24" borderId="0" xfId="0" applyFont="1" applyFill="1" applyProtection="1">
      <protection locked="0"/>
    </xf>
    <xf numFmtId="0" fontId="62" fillId="24" borderId="0" xfId="0" applyFont="1" applyFill="1" applyProtection="1">
      <protection locked="0"/>
    </xf>
    <xf numFmtId="10" fontId="5" fillId="9" borderId="6" xfId="2" applyNumberFormat="1" applyFont="1" applyFill="1" applyBorder="1" applyAlignment="1" applyProtection="1">
      <alignment horizontal="right" vertical="center" wrapText="1"/>
      <protection locked="0"/>
    </xf>
    <xf numFmtId="44" fontId="5" fillId="3" borderId="1" xfId="1" applyFont="1" applyFill="1" applyBorder="1" applyAlignment="1" applyProtection="1">
      <alignment horizontal="center" vertical="center" wrapText="1"/>
    </xf>
    <xf numFmtId="10" fontId="1" fillId="0" borderId="0" xfId="2" applyNumberFormat="1" applyFont="1" applyProtection="1"/>
    <xf numFmtId="10" fontId="0" fillId="9" borderId="0" xfId="0" applyNumberFormat="1" applyFill="1" applyAlignment="1">
      <alignment horizontal="right"/>
    </xf>
    <xf numFmtId="10" fontId="1" fillId="10" borderId="0" xfId="2" applyNumberFormat="1" applyFont="1" applyFill="1" applyProtection="1"/>
    <xf numFmtId="10" fontId="8" fillId="2" borderId="15" xfId="0" applyNumberFormat="1" applyFont="1" applyFill="1" applyBorder="1" applyAlignment="1" applyProtection="1">
      <alignment horizontal="center" vertical="center" wrapText="1"/>
      <protection locked="0"/>
    </xf>
    <xf numFmtId="10" fontId="8" fillId="2" borderId="0" xfId="0" applyNumberFormat="1" applyFont="1" applyFill="1" applyAlignment="1" applyProtection="1">
      <alignment horizontal="center" vertical="center" wrapText="1"/>
      <protection locked="0"/>
    </xf>
    <xf numFmtId="10" fontId="8" fillId="2" borderId="5" xfId="0" applyNumberFormat="1" applyFont="1" applyFill="1" applyBorder="1" applyAlignment="1" applyProtection="1">
      <alignment horizontal="center" vertical="center" wrapText="1"/>
      <protection locked="0"/>
    </xf>
    <xf numFmtId="10" fontId="49" fillId="2" borderId="6" xfId="2" applyNumberFormat="1" applyFont="1" applyFill="1" applyBorder="1" applyAlignment="1" applyProtection="1">
      <alignment horizontal="center" vertical="center" wrapText="1"/>
      <protection locked="0"/>
    </xf>
    <xf numFmtId="10" fontId="8" fillId="3" borderId="6" xfId="2" applyNumberFormat="1" applyFont="1" applyFill="1" applyBorder="1" applyAlignment="1" applyProtection="1">
      <alignment horizontal="center" vertical="center" wrapText="1"/>
      <protection locked="0"/>
    </xf>
    <xf numFmtId="10" fontId="5" fillId="9" borderId="13" xfId="2" applyNumberFormat="1" applyFont="1" applyFill="1" applyBorder="1" applyAlignment="1" applyProtection="1">
      <alignment vertical="center" wrapText="1"/>
      <protection locked="0"/>
    </xf>
    <xf numFmtId="10" fontId="5" fillId="9" borderId="1" xfId="2" applyNumberFormat="1" applyFont="1" applyFill="1" applyBorder="1" applyAlignment="1" applyProtection="1">
      <alignment vertical="center" wrapText="1"/>
      <protection locked="0"/>
    </xf>
    <xf numFmtId="10" fontId="5" fillId="9" borderId="1" xfId="2" applyNumberFormat="1" applyFont="1" applyFill="1" applyBorder="1" applyAlignment="1" applyProtection="1">
      <alignment horizontal="right" vertical="center" wrapText="1"/>
      <protection locked="0"/>
    </xf>
    <xf numFmtId="10" fontId="8" fillId="3" borderId="3" xfId="2" applyNumberFormat="1" applyFont="1" applyFill="1" applyBorder="1" applyAlignment="1" applyProtection="1">
      <alignment horizontal="center" vertical="center" wrapText="1"/>
      <protection locked="0"/>
    </xf>
    <xf numFmtId="10" fontId="6" fillId="15" borderId="6" xfId="2" applyNumberFormat="1" applyFont="1" applyFill="1" applyBorder="1" applyAlignment="1" applyProtection="1">
      <alignment horizontal="right" vertical="center" wrapText="1"/>
      <protection locked="0"/>
    </xf>
    <xf numFmtId="10" fontId="36" fillId="4" borderId="7" xfId="2" applyNumberFormat="1" applyFont="1" applyFill="1" applyBorder="1" applyAlignment="1" applyProtection="1">
      <alignment horizontal="right" vertical="center" wrapText="1"/>
    </xf>
    <xf numFmtId="10" fontId="8" fillId="3" borderId="1" xfId="2" applyNumberFormat="1" applyFont="1" applyFill="1" applyBorder="1" applyAlignment="1" applyProtection="1">
      <alignment horizontal="justify" vertical="center" wrapText="1"/>
      <protection locked="0"/>
    </xf>
    <xf numFmtId="10" fontId="36" fillId="4" borderId="6" xfId="2" applyNumberFormat="1" applyFont="1" applyFill="1" applyBorder="1" applyAlignment="1" applyProtection="1">
      <alignment horizontal="right" vertical="center" wrapText="1"/>
    </xf>
    <xf numFmtId="10" fontId="6" fillId="10" borderId="6" xfId="2" applyNumberFormat="1" applyFont="1" applyFill="1" applyBorder="1" applyAlignment="1" applyProtection="1">
      <alignment vertical="center" wrapText="1"/>
      <protection locked="0"/>
    </xf>
    <xf numFmtId="10" fontId="6" fillId="15" borderId="6" xfId="1" applyNumberFormat="1" applyFont="1" applyFill="1" applyBorder="1" applyAlignment="1" applyProtection="1">
      <alignment horizontal="right" vertical="center" wrapText="1"/>
      <protection locked="0"/>
    </xf>
    <xf numFmtId="10" fontId="8" fillId="10" borderId="6" xfId="2" applyNumberFormat="1" applyFont="1" applyFill="1" applyBorder="1" applyAlignment="1" applyProtection="1">
      <alignment vertical="center" wrapText="1"/>
      <protection locked="0"/>
    </xf>
    <xf numFmtId="10" fontId="6" fillId="9" borderId="6" xfId="2" applyNumberFormat="1" applyFont="1" applyFill="1" applyBorder="1" applyAlignment="1" applyProtection="1">
      <alignment horizontal="right" vertical="center" wrapText="1"/>
      <protection locked="0"/>
    </xf>
    <xf numFmtId="10" fontId="8" fillId="3" borderId="3" xfId="2" applyNumberFormat="1" applyFont="1" applyFill="1" applyBorder="1" applyAlignment="1" applyProtection="1">
      <alignment horizontal="justify" vertical="center" wrapText="1"/>
      <protection locked="0"/>
    </xf>
    <xf numFmtId="10" fontId="6" fillId="3" borderId="6" xfId="2" applyNumberFormat="1" applyFont="1" applyFill="1" applyBorder="1" applyAlignment="1" applyProtection="1">
      <alignment horizontal="center" vertical="center" wrapText="1"/>
      <protection locked="0"/>
    </xf>
    <xf numFmtId="10" fontId="41" fillId="4" borderId="6" xfId="2" applyNumberFormat="1" applyFont="1" applyFill="1" applyBorder="1" applyAlignment="1" applyProtection="1">
      <alignment horizontal="right" vertical="center" wrapText="1"/>
    </xf>
    <xf numFmtId="10" fontId="5" fillId="3" borderId="6" xfId="2" applyNumberFormat="1" applyFont="1" applyFill="1" applyBorder="1" applyAlignment="1" applyProtection="1">
      <alignment horizontal="center" vertical="center" wrapText="1"/>
      <protection locked="0"/>
    </xf>
    <xf numFmtId="10" fontId="6" fillId="21" borderId="6" xfId="2" applyNumberFormat="1" applyFont="1" applyFill="1" applyBorder="1" applyAlignment="1" applyProtection="1">
      <alignment vertical="center" wrapText="1"/>
      <protection locked="0"/>
    </xf>
    <xf numFmtId="10" fontId="5" fillId="9" borderId="3" xfId="2" applyNumberFormat="1" applyFont="1" applyFill="1" applyBorder="1" applyAlignment="1" applyProtection="1">
      <alignment vertical="center" wrapText="1"/>
      <protection locked="0"/>
    </xf>
    <xf numFmtId="10" fontId="5" fillId="9" borderId="6" xfId="2" applyNumberFormat="1" applyFont="1" applyFill="1" applyBorder="1" applyAlignment="1" applyProtection="1">
      <alignment vertical="center" wrapText="1"/>
      <protection locked="0"/>
    </xf>
    <xf numFmtId="10" fontId="6" fillId="9" borderId="6" xfId="2" applyNumberFormat="1" applyFont="1" applyFill="1" applyBorder="1" applyAlignment="1" applyProtection="1">
      <alignment vertical="center" wrapText="1"/>
      <protection locked="0"/>
    </xf>
    <xf numFmtId="10" fontId="5" fillId="3" borderId="6" xfId="0" applyNumberFormat="1" applyFont="1" applyFill="1" applyBorder="1" applyAlignment="1" applyProtection="1">
      <alignment horizontal="center" vertical="center" wrapText="1"/>
      <protection locked="0"/>
    </xf>
    <xf numFmtId="10" fontId="5" fillId="3" borderId="3" xfId="2" applyNumberFormat="1" applyFont="1" applyFill="1" applyBorder="1" applyAlignment="1" applyProtection="1">
      <alignment horizontal="center" vertical="center" wrapText="1"/>
      <protection locked="0"/>
    </xf>
    <xf numFmtId="10" fontId="6" fillId="15" borderId="6" xfId="2" applyNumberFormat="1" applyFont="1" applyFill="1" applyBorder="1" applyAlignment="1" applyProtection="1">
      <alignment vertical="center" wrapText="1"/>
      <protection locked="0"/>
    </xf>
    <xf numFmtId="10" fontId="6" fillId="0" borderId="6" xfId="2" applyNumberFormat="1" applyFont="1" applyFill="1" applyBorder="1" applyAlignment="1" applyProtection="1">
      <alignment vertical="center" wrapText="1"/>
      <protection locked="0"/>
    </xf>
    <xf numFmtId="10" fontId="21" fillId="3" borderId="6" xfId="2" applyNumberFormat="1" applyFont="1" applyFill="1" applyBorder="1" applyAlignment="1" applyProtection="1">
      <alignment horizontal="right" vertical="center" wrapText="1"/>
      <protection locked="0"/>
    </xf>
    <xf numFmtId="10" fontId="36" fillId="4" borderId="6" xfId="1" applyNumberFormat="1" applyFont="1" applyFill="1" applyBorder="1" applyAlignment="1" applyProtection="1">
      <alignment horizontal="right" vertical="center" wrapText="1"/>
    </xf>
    <xf numFmtId="10" fontId="41" fillId="20" borderId="6" xfId="2" applyNumberFormat="1" applyFont="1" applyFill="1" applyBorder="1" applyAlignment="1" applyProtection="1">
      <alignment horizontal="right" vertical="center" wrapText="1"/>
      <protection locked="0"/>
    </xf>
    <xf numFmtId="10" fontId="13" fillId="20" borderId="6" xfId="2" applyNumberFormat="1" applyFont="1" applyFill="1" applyBorder="1" applyAlignment="1" applyProtection="1">
      <alignment horizontal="right" vertical="center" wrapText="1"/>
      <protection locked="0"/>
    </xf>
    <xf numFmtId="10" fontId="36" fillId="20" borderId="6" xfId="2" applyNumberFormat="1" applyFont="1" applyFill="1" applyBorder="1" applyAlignment="1" applyProtection="1">
      <alignment horizontal="right" vertical="center" wrapText="1"/>
      <protection locked="0"/>
    </xf>
    <xf numFmtId="10" fontId="41" fillId="8" borderId="6" xfId="2" applyNumberFormat="1" applyFont="1" applyFill="1" applyBorder="1" applyAlignment="1" applyProtection="1">
      <alignment horizontal="right" vertical="center" wrapText="1"/>
      <protection locked="0"/>
    </xf>
    <xf numFmtId="10" fontId="13" fillId="8" borderId="6" xfId="2" applyNumberFormat="1" applyFont="1" applyFill="1" applyBorder="1" applyAlignment="1" applyProtection="1">
      <alignment horizontal="right" vertical="center" wrapText="1"/>
      <protection locked="0"/>
    </xf>
    <xf numFmtId="10" fontId="36" fillId="8" borderId="6" xfId="2" applyNumberFormat="1" applyFont="1" applyFill="1" applyBorder="1" applyAlignment="1" applyProtection="1">
      <alignment horizontal="right" vertical="center" wrapText="1"/>
      <protection locked="0"/>
    </xf>
    <xf numFmtId="10" fontId="1" fillId="0" borderId="0" xfId="2" applyNumberFormat="1" applyFont="1" applyProtection="1">
      <protection locked="0"/>
    </xf>
    <xf numFmtId="44" fontId="5" fillId="15" borderId="6" xfId="1" applyFont="1" applyFill="1" applyBorder="1" applyAlignment="1" applyProtection="1">
      <alignment horizontal="right" vertical="center" wrapText="1"/>
      <protection locked="0"/>
    </xf>
    <xf numFmtId="44" fontId="5" fillId="15" borderId="6" xfId="1" applyFont="1" applyFill="1" applyBorder="1" applyAlignment="1" applyProtection="1">
      <alignment vertical="center" wrapText="1"/>
      <protection locked="0"/>
    </xf>
    <xf numFmtId="10" fontId="6" fillId="6" borderId="6" xfId="2" applyNumberFormat="1" applyFont="1" applyFill="1" applyBorder="1" applyAlignment="1" applyProtection="1">
      <alignment horizontal="right" vertical="center" wrapText="1"/>
    </xf>
    <xf numFmtId="10" fontId="5" fillId="6" borderId="6" xfId="1" applyNumberFormat="1" applyFont="1" applyFill="1" applyBorder="1" applyAlignment="1" applyProtection="1">
      <alignment horizontal="right" vertical="center" wrapText="1"/>
    </xf>
    <xf numFmtId="10" fontId="6" fillId="27" borderId="6" xfId="1" applyNumberFormat="1" applyFont="1" applyFill="1" applyBorder="1" applyAlignment="1" applyProtection="1">
      <alignment horizontal="right" vertical="center" wrapText="1"/>
      <protection locked="0"/>
    </xf>
    <xf numFmtId="44" fontId="5" fillId="27" borderId="6" xfId="1" applyFont="1" applyFill="1" applyBorder="1" applyAlignment="1" applyProtection="1">
      <alignment horizontal="right" vertical="center" wrapText="1"/>
      <protection locked="0"/>
    </xf>
    <xf numFmtId="10" fontId="5" fillId="15" borderId="6" xfId="2" applyNumberFormat="1" applyFont="1" applyFill="1" applyBorder="1" applyAlignment="1" applyProtection="1">
      <alignment vertical="center" wrapText="1"/>
      <protection locked="0"/>
    </xf>
    <xf numFmtId="10" fontId="5" fillId="27" borderId="6" xfId="2" applyNumberFormat="1" applyFont="1" applyFill="1" applyBorder="1" applyAlignment="1" applyProtection="1">
      <alignment vertical="center" wrapText="1"/>
      <protection locked="0"/>
    </xf>
    <xf numFmtId="10" fontId="5" fillId="15" borderId="6" xfId="1" applyNumberFormat="1" applyFont="1" applyFill="1" applyBorder="1" applyAlignment="1" applyProtection="1">
      <alignment vertical="center" wrapText="1"/>
      <protection locked="0"/>
    </xf>
    <xf numFmtId="10" fontId="5" fillId="27" borderId="6" xfId="1" applyNumberFormat="1" applyFont="1" applyFill="1" applyBorder="1" applyAlignment="1" applyProtection="1">
      <alignment vertical="center" wrapText="1"/>
      <protection locked="0"/>
    </xf>
    <xf numFmtId="10" fontId="6" fillId="27" borderId="6" xfId="2" applyNumberFormat="1" applyFont="1" applyFill="1" applyBorder="1" applyAlignment="1" applyProtection="1">
      <alignment vertical="center" wrapText="1"/>
      <protection locked="0"/>
    </xf>
    <xf numFmtId="164" fontId="0" fillId="0" borderId="0" xfId="1" applyNumberFormat="1" applyFont="1"/>
    <xf numFmtId="164" fontId="0" fillId="9" borderId="0" xfId="0" applyNumberFormat="1" applyFill="1" applyAlignment="1">
      <alignment horizontal="right"/>
    </xf>
    <xf numFmtId="164" fontId="4" fillId="2" borderId="15" xfId="0" applyNumberFormat="1" applyFont="1" applyFill="1" applyBorder="1" applyAlignment="1">
      <alignment horizontal="center" vertical="center" wrapText="1"/>
    </xf>
    <xf numFmtId="164" fontId="4" fillId="2" borderId="0" xfId="0" applyNumberFormat="1" applyFont="1" applyFill="1" applyAlignment="1">
      <alignment horizontal="center" vertical="center" wrapText="1"/>
    </xf>
    <xf numFmtId="164" fontId="4" fillId="2" borderId="5" xfId="0" applyNumberFormat="1" applyFont="1" applyFill="1" applyBorder="1" applyAlignment="1">
      <alignment horizontal="center" vertical="center" wrapText="1"/>
    </xf>
    <xf numFmtId="164" fontId="4" fillId="2" borderId="6" xfId="1" applyNumberFormat="1" applyFont="1" applyFill="1" applyBorder="1" applyAlignment="1">
      <alignment horizontal="center" vertical="center" wrapText="1"/>
    </xf>
    <xf numFmtId="164" fontId="47" fillId="2" borderId="6" xfId="1" applyNumberFormat="1" applyFont="1" applyFill="1" applyBorder="1" applyAlignment="1">
      <alignment horizontal="center" vertical="center" wrapText="1"/>
    </xf>
    <xf numFmtId="164" fontId="47" fillId="3" borderId="6" xfId="1" applyNumberFormat="1" applyFont="1" applyFill="1" applyBorder="1" applyAlignment="1">
      <alignment horizontal="center" vertical="center" wrapText="1"/>
    </xf>
    <xf numFmtId="164" fontId="18" fillId="4" borderId="7" xfId="1" applyNumberFormat="1" applyFont="1" applyFill="1" applyBorder="1" applyAlignment="1" applyProtection="1">
      <alignment horizontal="right" vertical="center" wrapText="1"/>
    </xf>
    <xf numFmtId="164" fontId="4" fillId="3" borderId="1" xfId="1" applyNumberFormat="1" applyFont="1" applyFill="1" applyBorder="1" applyAlignment="1" applyProtection="1">
      <alignment horizontal="justify" vertical="center" wrapText="1"/>
      <protection locked="0"/>
    </xf>
    <xf numFmtId="164" fontId="5" fillId="0" borderId="6" xfId="1" applyNumberFormat="1" applyFont="1" applyFill="1" applyBorder="1" applyAlignment="1">
      <alignment horizontal="right" vertical="center" wrapText="1"/>
    </xf>
    <xf numFmtId="164" fontId="4" fillId="3" borderId="3" xfId="1" applyNumberFormat="1" applyFont="1" applyFill="1" applyBorder="1" applyAlignment="1" applyProtection="1">
      <alignment horizontal="center" vertical="center" wrapText="1"/>
      <protection locked="0"/>
    </xf>
    <xf numFmtId="164" fontId="6" fillId="9" borderId="6" xfId="1" applyNumberFormat="1" applyFont="1" applyFill="1" applyBorder="1" applyAlignment="1" applyProtection="1">
      <alignment horizontal="right" vertical="center" wrapText="1"/>
      <protection locked="0"/>
    </xf>
    <xf numFmtId="164" fontId="49" fillId="10" borderId="6" xfId="1" applyNumberFormat="1" applyFont="1" applyFill="1" applyBorder="1" applyAlignment="1" applyProtection="1">
      <alignment vertical="center" wrapText="1"/>
      <protection locked="0"/>
    </xf>
    <xf numFmtId="164" fontId="18" fillId="4" borderId="6" xfId="1" applyNumberFormat="1" applyFont="1" applyFill="1" applyBorder="1" applyAlignment="1" applyProtection="1">
      <alignment horizontal="right" vertical="center" wrapText="1"/>
    </xf>
    <xf numFmtId="164" fontId="6" fillId="15" borderId="6" xfId="1" applyNumberFormat="1" applyFont="1" applyFill="1" applyBorder="1" applyAlignment="1" applyProtection="1">
      <alignment horizontal="right" vertical="center" wrapText="1"/>
      <protection locked="0"/>
    </xf>
    <xf numFmtId="164" fontId="48" fillId="4" borderId="6" xfId="1" applyNumberFormat="1" applyFont="1" applyFill="1" applyBorder="1" applyAlignment="1" applyProtection="1">
      <alignment horizontal="right" vertical="center" wrapText="1"/>
    </xf>
    <xf numFmtId="164" fontId="4" fillId="3" borderId="3" xfId="1" applyNumberFormat="1" applyFont="1" applyFill="1" applyBorder="1" applyAlignment="1" applyProtection="1">
      <alignment horizontal="justify" vertical="center" wrapText="1"/>
      <protection locked="0"/>
    </xf>
    <xf numFmtId="164" fontId="20" fillId="4" borderId="3" xfId="1" applyNumberFormat="1" applyFont="1" applyFill="1" applyBorder="1" applyAlignment="1" applyProtection="1">
      <alignment horizontal="right" vertical="center" wrapText="1"/>
    </xf>
    <xf numFmtId="164" fontId="3" fillId="3" borderId="6" xfId="1" applyNumberFormat="1" applyFont="1" applyFill="1" applyBorder="1" applyAlignment="1" applyProtection="1">
      <alignment horizontal="center" vertical="center" wrapText="1"/>
      <protection locked="0"/>
    </xf>
    <xf numFmtId="164" fontId="6" fillId="9" borderId="6" xfId="1" applyNumberFormat="1" applyFont="1" applyFill="1" applyBorder="1" applyAlignment="1" applyProtection="1">
      <alignment vertical="center" wrapText="1"/>
      <protection locked="0"/>
    </xf>
    <xf numFmtId="164" fontId="3" fillId="3" borderId="3" xfId="1" applyNumberFormat="1" applyFont="1" applyFill="1" applyBorder="1" applyAlignment="1" applyProtection="1">
      <alignment horizontal="center" vertical="center" wrapText="1"/>
      <protection locked="0"/>
    </xf>
    <xf numFmtId="164" fontId="64" fillId="10" borderId="6" xfId="1" applyNumberFormat="1" applyFont="1" applyFill="1" applyBorder="1" applyAlignment="1" applyProtection="1">
      <alignment vertical="center" wrapText="1"/>
      <protection locked="0"/>
    </xf>
    <xf numFmtId="164" fontId="18" fillId="3" borderId="6" xfId="1" applyNumberFormat="1" applyFont="1" applyFill="1" applyBorder="1" applyAlignment="1" applyProtection="1">
      <alignment horizontal="right" vertical="center" wrapText="1"/>
    </xf>
    <xf numFmtId="164" fontId="32" fillId="20" borderId="6" xfId="1" applyNumberFormat="1" applyFont="1" applyFill="1" applyBorder="1" applyAlignment="1" applyProtection="1">
      <alignment horizontal="right" vertical="center" wrapText="1"/>
    </xf>
    <xf numFmtId="164" fontId="18" fillId="20" borderId="6" xfId="1" applyNumberFormat="1" applyFont="1" applyFill="1" applyBorder="1" applyAlignment="1" applyProtection="1">
      <alignment horizontal="right" vertical="center" wrapText="1"/>
    </xf>
    <xf numFmtId="164" fontId="54" fillId="10" borderId="0" xfId="1" applyNumberFormat="1" applyFont="1" applyFill="1" applyAlignment="1">
      <alignment horizontal="right"/>
    </xf>
    <xf numFmtId="164" fontId="4" fillId="2" borderId="9" xfId="1" applyNumberFormat="1" applyFont="1" applyFill="1" applyBorder="1" applyAlignment="1">
      <alignment horizontal="center" vertical="center" wrapText="1"/>
    </xf>
    <xf numFmtId="164" fontId="47" fillId="2" borderId="9" xfId="1" applyNumberFormat="1" applyFont="1" applyFill="1" applyBorder="1" applyAlignment="1">
      <alignment horizontal="center" vertical="center" wrapText="1"/>
    </xf>
    <xf numFmtId="164" fontId="47" fillId="2" borderId="11" xfId="1" applyNumberFormat="1" applyFont="1" applyFill="1" applyBorder="1" applyAlignment="1">
      <alignment horizontal="center" vertical="center" wrapText="1"/>
    </xf>
    <xf numFmtId="164" fontId="47" fillId="3" borderId="5" xfId="1" applyNumberFormat="1" applyFont="1" applyFill="1" applyBorder="1" applyAlignment="1">
      <alignment horizontal="center" vertical="center" wrapText="1"/>
    </xf>
    <xf numFmtId="164" fontId="32" fillId="4" borderId="7" xfId="1" applyNumberFormat="1" applyFont="1" applyFill="1" applyBorder="1" applyAlignment="1" applyProtection="1">
      <alignment horizontal="right" vertical="center" wrapText="1"/>
    </xf>
    <xf numFmtId="164" fontId="18" fillId="4" borderId="0" xfId="1" applyNumberFormat="1" applyFont="1" applyFill="1" applyBorder="1" applyAlignment="1" applyProtection="1">
      <alignment horizontal="right" vertical="center" wrapText="1"/>
    </xf>
    <xf numFmtId="164" fontId="4" fillId="3" borderId="1" xfId="1" applyNumberFormat="1" applyFont="1" applyFill="1" applyBorder="1" applyAlignment="1">
      <alignment horizontal="justify" vertical="center" wrapText="1"/>
    </xf>
    <xf numFmtId="164" fontId="4" fillId="3" borderId="2" xfId="1" applyNumberFormat="1" applyFont="1" applyFill="1" applyBorder="1" applyAlignment="1">
      <alignment horizontal="justify" vertical="center" wrapText="1"/>
    </xf>
    <xf numFmtId="164" fontId="5" fillId="0" borderId="6" xfId="1" applyNumberFormat="1" applyFont="1" applyFill="1" applyBorder="1" applyAlignment="1" applyProtection="1">
      <alignment horizontal="right" vertical="center" wrapText="1"/>
      <protection locked="0"/>
    </xf>
    <xf numFmtId="164" fontId="5" fillId="0" borderId="6" xfId="1" applyNumberFormat="1" applyFont="1" applyFill="1" applyBorder="1" applyAlignment="1" applyProtection="1">
      <alignment horizontal="right" vertical="center" wrapText="1"/>
    </xf>
    <xf numFmtId="164" fontId="5" fillId="0" borderId="5" xfId="1" applyNumberFormat="1" applyFont="1" applyFill="1" applyBorder="1" applyAlignment="1">
      <alignment horizontal="right" vertical="center" wrapText="1"/>
    </xf>
    <xf numFmtId="164" fontId="4" fillId="3" borderId="3" xfId="1" applyNumberFormat="1" applyFont="1" applyFill="1" applyBorder="1" applyAlignment="1">
      <alignment horizontal="center" vertical="center" wrapText="1"/>
    </xf>
    <xf numFmtId="164" fontId="4" fillId="3" borderId="8" xfId="1" applyNumberFormat="1" applyFont="1" applyFill="1" applyBorder="1" applyAlignment="1">
      <alignment horizontal="center" vertical="center" wrapText="1"/>
    </xf>
    <xf numFmtId="164" fontId="6" fillId="0" borderId="6" xfId="1" applyNumberFormat="1" applyFont="1" applyBorder="1" applyAlignment="1">
      <alignment horizontal="right" vertical="center" wrapText="1"/>
    </xf>
    <xf numFmtId="164" fontId="6" fillId="0" borderId="5" xfId="1" applyNumberFormat="1" applyFont="1" applyBorder="1" applyAlignment="1">
      <alignment horizontal="right" vertical="center" wrapText="1"/>
    </xf>
    <xf numFmtId="164" fontId="6" fillId="6" borderId="6" xfId="1" applyNumberFormat="1" applyFont="1" applyFill="1" applyBorder="1" applyAlignment="1">
      <alignment horizontal="right" vertical="center" wrapText="1"/>
    </xf>
    <xf numFmtId="164" fontId="6" fillId="6" borderId="5" xfId="1" applyNumberFormat="1" applyFont="1" applyFill="1" applyBorder="1" applyAlignment="1">
      <alignment horizontal="right" vertical="center" wrapText="1"/>
    </xf>
    <xf numFmtId="164" fontId="49" fillId="14" borderId="6" xfId="1" applyNumberFormat="1" applyFont="1" applyFill="1" applyBorder="1" applyAlignment="1" applyProtection="1">
      <alignment vertical="center" wrapText="1"/>
      <protection locked="0"/>
    </xf>
    <xf numFmtId="164" fontId="18" fillId="4" borderId="5" xfId="1" applyNumberFormat="1" applyFont="1" applyFill="1" applyBorder="1" applyAlignment="1" applyProtection="1">
      <alignment horizontal="right" vertical="center" wrapText="1"/>
    </xf>
    <xf numFmtId="164" fontId="6" fillId="15" borderId="6" xfId="1" applyNumberFormat="1" applyFont="1" applyFill="1" applyBorder="1" applyAlignment="1">
      <alignment horizontal="right" vertical="center" wrapText="1"/>
    </xf>
    <xf numFmtId="164" fontId="48" fillId="4" borderId="5" xfId="1" applyNumberFormat="1" applyFont="1" applyFill="1" applyBorder="1" applyAlignment="1" applyProtection="1">
      <alignment horizontal="right" vertical="center" wrapText="1"/>
    </xf>
    <xf numFmtId="164" fontId="4" fillId="3" borderId="3" xfId="1" applyNumberFormat="1" applyFont="1" applyFill="1" applyBorder="1" applyAlignment="1">
      <alignment horizontal="justify" vertical="center" wrapText="1"/>
    </xf>
    <xf numFmtId="164" fontId="4" fillId="3" borderId="8" xfId="1" applyNumberFormat="1" applyFont="1" applyFill="1" applyBorder="1" applyAlignment="1">
      <alignment horizontal="justify" vertical="center" wrapText="1"/>
    </xf>
    <xf numFmtId="164" fontId="6" fillId="7" borderId="6" xfId="1" applyNumberFormat="1" applyFont="1" applyFill="1" applyBorder="1" applyAlignment="1" applyProtection="1">
      <alignment horizontal="right" vertical="center" wrapText="1"/>
    </xf>
    <xf numFmtId="164" fontId="49" fillId="7" borderId="6" xfId="1" applyNumberFormat="1" applyFont="1" applyFill="1" applyBorder="1" applyAlignment="1" applyProtection="1">
      <alignment vertical="center" wrapText="1"/>
    </xf>
    <xf numFmtId="164" fontId="20" fillId="4" borderId="8" xfId="1" applyNumberFormat="1" applyFont="1" applyFill="1" applyBorder="1" applyAlignment="1" applyProtection="1">
      <alignment horizontal="right" vertical="center" wrapText="1"/>
    </xf>
    <xf numFmtId="164" fontId="3" fillId="3" borderId="6" xfId="1" applyNumberFormat="1" applyFont="1" applyFill="1" applyBorder="1" applyAlignment="1">
      <alignment horizontal="center" vertical="center" wrapText="1"/>
    </xf>
    <xf numFmtId="164" fontId="3" fillId="3" borderId="1" xfId="1" applyNumberFormat="1" applyFont="1" applyFill="1" applyBorder="1" applyAlignment="1" applyProtection="1">
      <alignment horizontal="center" vertical="center" wrapText="1"/>
      <protection locked="0"/>
    </xf>
    <xf numFmtId="164" fontId="3" fillId="3" borderId="8" xfId="1" applyNumberFormat="1" applyFont="1" applyFill="1" applyBorder="1" applyAlignment="1">
      <alignment horizontal="center" vertical="center" wrapText="1"/>
    </xf>
    <xf numFmtId="164" fontId="6" fillId="0" borderId="6" xfId="1" applyNumberFormat="1" applyFont="1" applyBorder="1" applyAlignment="1">
      <alignment vertical="center" wrapText="1"/>
    </xf>
    <xf numFmtId="164" fontId="6" fillId="7" borderId="6" xfId="1" applyNumberFormat="1" applyFont="1" applyFill="1" applyBorder="1" applyAlignment="1" applyProtection="1">
      <alignment vertical="center" wrapText="1"/>
    </xf>
    <xf numFmtId="164" fontId="6" fillId="0" borderId="5" xfId="1" applyNumberFormat="1" applyFont="1" applyBorder="1" applyAlignment="1">
      <alignment vertical="center" wrapText="1"/>
    </xf>
    <xf numFmtId="164" fontId="3" fillId="3" borderId="3" xfId="1" applyNumberFormat="1" applyFont="1" applyFill="1" applyBorder="1" applyAlignment="1">
      <alignment horizontal="center" vertical="center" wrapText="1"/>
    </xf>
    <xf numFmtId="164" fontId="18" fillId="3" borderId="5" xfId="1" applyNumberFormat="1" applyFont="1" applyFill="1" applyBorder="1" applyAlignment="1" applyProtection="1">
      <alignment horizontal="right" vertical="center" wrapText="1"/>
    </xf>
    <xf numFmtId="164" fontId="13" fillId="20" borderId="6" xfId="1" applyNumberFormat="1" applyFont="1" applyFill="1" applyBorder="1" applyAlignment="1">
      <alignment horizontal="right" vertical="center" wrapText="1"/>
    </xf>
    <xf numFmtId="164" fontId="13" fillId="20" borderId="6" xfId="1" applyNumberFormat="1" applyFont="1" applyFill="1" applyBorder="1" applyAlignment="1" applyProtection="1">
      <alignment horizontal="right" vertical="center" wrapText="1"/>
      <protection locked="0"/>
    </xf>
    <xf numFmtId="164" fontId="6" fillId="20" borderId="5" xfId="1" applyNumberFormat="1" applyFont="1" applyFill="1" applyBorder="1" applyAlignment="1">
      <alignment horizontal="right" vertical="center" wrapText="1"/>
    </xf>
    <xf numFmtId="164" fontId="8" fillId="2" borderId="15" xfId="0" applyNumberFormat="1" applyFont="1" applyFill="1" applyBorder="1" applyAlignment="1" applyProtection="1">
      <alignment horizontal="center" vertical="center" wrapText="1"/>
      <protection locked="0"/>
    </xf>
    <xf numFmtId="164" fontId="8" fillId="2" borderId="0" xfId="0" applyNumberFormat="1" applyFont="1" applyFill="1" applyAlignment="1" applyProtection="1">
      <alignment horizontal="center" vertical="center" wrapText="1"/>
      <protection locked="0"/>
    </xf>
    <xf numFmtId="164" fontId="8" fillId="2" borderId="5" xfId="0" applyNumberFormat="1" applyFont="1" applyFill="1" applyBorder="1" applyAlignment="1" applyProtection="1">
      <alignment horizontal="center" vertical="center" wrapText="1"/>
      <protection locked="0"/>
    </xf>
    <xf numFmtId="164" fontId="8" fillId="3" borderId="6" xfId="1" applyNumberFormat="1" applyFont="1" applyFill="1" applyBorder="1" applyAlignment="1" applyProtection="1">
      <alignment horizontal="center" vertical="center" wrapText="1"/>
      <protection locked="0"/>
    </xf>
    <xf numFmtId="164" fontId="5" fillId="9" borderId="6" xfId="1" applyNumberFormat="1" applyFont="1" applyFill="1" applyBorder="1" applyAlignment="1" applyProtection="1">
      <alignment horizontal="right" vertical="center" wrapText="1"/>
      <protection locked="0"/>
    </xf>
    <xf numFmtId="164" fontId="5" fillId="9" borderId="13" xfId="1" applyNumberFormat="1" applyFont="1" applyFill="1" applyBorder="1" applyAlignment="1" applyProtection="1">
      <alignment vertical="center" wrapText="1"/>
      <protection locked="0"/>
    </xf>
    <xf numFmtId="164" fontId="5" fillId="9" borderId="1" xfId="1" applyNumberFormat="1" applyFont="1" applyFill="1" applyBorder="1" applyAlignment="1" applyProtection="1">
      <alignment vertical="center" wrapText="1"/>
      <protection locked="0"/>
    </xf>
    <xf numFmtId="164" fontId="5" fillId="9" borderId="1" xfId="1" applyNumberFormat="1" applyFont="1" applyFill="1" applyBorder="1" applyAlignment="1" applyProtection="1">
      <alignment horizontal="right" vertical="center" wrapText="1"/>
      <protection locked="0"/>
    </xf>
    <xf numFmtId="164" fontId="8" fillId="3" borderId="3" xfId="1" applyNumberFormat="1" applyFont="1" applyFill="1" applyBorder="1" applyAlignment="1" applyProtection="1">
      <alignment horizontal="center" vertical="center" wrapText="1"/>
      <protection locked="0"/>
    </xf>
    <xf numFmtId="164" fontId="36" fillId="4" borderId="7" xfId="1" applyNumberFormat="1" applyFont="1" applyFill="1" applyBorder="1" applyAlignment="1" applyProtection="1">
      <alignment horizontal="right" vertical="center" wrapText="1"/>
    </xf>
    <xf numFmtId="164" fontId="8" fillId="3" borderId="1" xfId="1" applyNumberFormat="1" applyFont="1" applyFill="1" applyBorder="1" applyAlignment="1" applyProtection="1">
      <alignment horizontal="justify" vertical="center" wrapText="1"/>
      <protection locked="0"/>
    </xf>
    <xf numFmtId="164" fontId="36" fillId="4" borderId="6" xfId="1" applyNumberFormat="1" applyFont="1" applyFill="1" applyBorder="1" applyAlignment="1" applyProtection="1">
      <alignment horizontal="right" vertical="center" wrapText="1"/>
    </xf>
    <xf numFmtId="164" fontId="6" fillId="10" borderId="6" xfId="1" applyNumberFormat="1" applyFont="1" applyFill="1" applyBorder="1" applyAlignment="1" applyProtection="1">
      <alignment vertical="center" wrapText="1"/>
      <protection locked="0"/>
    </xf>
    <xf numFmtId="164" fontId="6" fillId="27" borderId="6" xfId="1" applyNumberFormat="1" applyFont="1" applyFill="1" applyBorder="1" applyAlignment="1" applyProtection="1">
      <alignment horizontal="right" vertical="center" wrapText="1"/>
      <protection locked="0"/>
    </xf>
    <xf numFmtId="164" fontId="8" fillId="3" borderId="3" xfId="1" applyNumberFormat="1" applyFont="1" applyFill="1" applyBorder="1" applyAlignment="1" applyProtection="1">
      <alignment horizontal="justify" vertical="center" wrapText="1"/>
      <protection locked="0"/>
    </xf>
    <xf numFmtId="164" fontId="6" fillId="3" borderId="6" xfId="1" applyNumberFormat="1" applyFont="1" applyFill="1" applyBorder="1" applyAlignment="1" applyProtection="1">
      <alignment horizontal="center" vertical="center" wrapText="1"/>
      <protection locked="0"/>
    </xf>
    <xf numFmtId="164" fontId="5" fillId="6" borderId="6" xfId="1" applyNumberFormat="1" applyFont="1" applyFill="1" applyBorder="1" applyAlignment="1" applyProtection="1">
      <alignment horizontal="right" vertical="center" wrapText="1"/>
    </xf>
    <xf numFmtId="164" fontId="21" fillId="4" borderId="3" xfId="1" applyNumberFormat="1" applyFont="1" applyFill="1" applyBorder="1" applyAlignment="1" applyProtection="1">
      <alignment horizontal="right" vertical="center" wrapText="1"/>
    </xf>
    <xf numFmtId="164" fontId="5" fillId="3" borderId="6" xfId="1" applyNumberFormat="1" applyFont="1" applyFill="1" applyBorder="1" applyAlignment="1" applyProtection="1">
      <alignment horizontal="center" vertical="center" wrapText="1"/>
      <protection locked="0"/>
    </xf>
    <xf numFmtId="164" fontId="5" fillId="15" borderId="6" xfId="1" applyNumberFormat="1" applyFont="1" applyFill="1" applyBorder="1" applyAlignment="1" applyProtection="1">
      <alignment horizontal="right" vertical="center" wrapText="1"/>
      <protection locked="0"/>
    </xf>
    <xf numFmtId="164" fontId="5" fillId="27" borderId="6" xfId="1" applyNumberFormat="1" applyFont="1" applyFill="1" applyBorder="1" applyAlignment="1" applyProtection="1">
      <alignment horizontal="right" vertical="center" wrapText="1"/>
      <protection locked="0"/>
    </xf>
    <xf numFmtId="164" fontId="6" fillId="21" borderId="6" xfId="1" applyNumberFormat="1" applyFont="1" applyFill="1" applyBorder="1" applyAlignment="1" applyProtection="1">
      <alignment vertical="center" wrapText="1"/>
      <protection locked="0"/>
    </xf>
    <xf numFmtId="164" fontId="5" fillId="9" borderId="3" xfId="1" applyNumberFormat="1" applyFont="1" applyFill="1" applyBorder="1" applyAlignment="1" applyProtection="1">
      <alignment vertical="center" wrapText="1"/>
      <protection locked="0"/>
    </xf>
    <xf numFmtId="164" fontId="5" fillId="9" borderId="6" xfId="1" applyNumberFormat="1" applyFont="1" applyFill="1" applyBorder="1" applyAlignment="1" applyProtection="1">
      <alignment vertical="center" wrapText="1"/>
      <protection locked="0"/>
    </xf>
    <xf numFmtId="164" fontId="5" fillId="15" borderId="6" xfId="1" applyNumberFormat="1" applyFont="1" applyFill="1" applyBorder="1" applyAlignment="1" applyProtection="1">
      <alignment vertical="center" wrapText="1"/>
      <protection locked="0"/>
    </xf>
    <xf numFmtId="164" fontId="8" fillId="10" borderId="6" xfId="1" applyNumberFormat="1" applyFont="1" applyFill="1" applyBorder="1" applyAlignment="1" applyProtection="1">
      <alignment vertical="center" wrapText="1"/>
      <protection locked="0"/>
    </xf>
    <xf numFmtId="164" fontId="5" fillId="3" borderId="6" xfId="0" applyNumberFormat="1" applyFont="1" applyFill="1" applyBorder="1" applyAlignment="1" applyProtection="1">
      <alignment horizontal="center" vertical="center" wrapText="1"/>
      <protection locked="0"/>
    </xf>
    <xf numFmtId="164" fontId="5" fillId="27" borderId="6" xfId="1" applyNumberFormat="1" applyFont="1" applyFill="1" applyBorder="1" applyAlignment="1" applyProtection="1">
      <alignment vertical="center" wrapText="1"/>
      <protection locked="0"/>
    </xf>
    <xf numFmtId="164" fontId="5" fillId="3" borderId="3" xfId="1" applyNumberFormat="1" applyFont="1" applyFill="1" applyBorder="1" applyAlignment="1" applyProtection="1">
      <alignment horizontal="center" vertical="center" wrapText="1"/>
      <protection locked="0"/>
    </xf>
    <xf numFmtId="164" fontId="6" fillId="15" borderId="6" xfId="1" applyNumberFormat="1" applyFont="1" applyFill="1" applyBorder="1" applyAlignment="1" applyProtection="1">
      <alignment vertical="center" wrapText="1"/>
      <protection locked="0"/>
    </xf>
    <xf numFmtId="164" fontId="6" fillId="27" borderId="6" xfId="1" applyNumberFormat="1" applyFont="1" applyFill="1" applyBorder="1" applyAlignment="1" applyProtection="1">
      <alignment vertical="center" wrapText="1"/>
      <protection locked="0"/>
    </xf>
    <xf numFmtId="164" fontId="6" fillId="15" borderId="6" xfId="1" applyNumberFormat="1" applyFont="1" applyFill="1" applyBorder="1" applyAlignment="1" applyProtection="1">
      <alignment horizontal="right" vertical="center" wrapText="1"/>
    </xf>
    <xf numFmtId="164" fontId="6" fillId="6" borderId="6" xfId="1" applyNumberFormat="1" applyFont="1" applyFill="1" applyBorder="1" applyAlignment="1" applyProtection="1">
      <alignment horizontal="right" vertical="center" wrapText="1"/>
    </xf>
    <xf numFmtId="164" fontId="6" fillId="0" borderId="6" xfId="1" applyNumberFormat="1" applyFont="1" applyFill="1" applyBorder="1" applyAlignment="1" applyProtection="1">
      <alignment vertical="center" wrapText="1"/>
      <protection locked="0"/>
    </xf>
    <xf numFmtId="164" fontId="59" fillId="3" borderId="6" xfId="1" applyNumberFormat="1" applyFont="1" applyFill="1" applyBorder="1" applyAlignment="1" applyProtection="1">
      <alignment horizontal="right" vertical="center" wrapText="1"/>
      <protection locked="0"/>
    </xf>
    <xf numFmtId="164" fontId="41" fillId="20" borderId="6" xfId="1" applyNumberFormat="1" applyFont="1" applyFill="1" applyBorder="1" applyAlignment="1" applyProtection="1">
      <alignment horizontal="right" vertical="center" wrapText="1"/>
      <protection locked="0"/>
    </xf>
    <xf numFmtId="164" fontId="36" fillId="20" borderId="6" xfId="1" applyNumberFormat="1" applyFont="1" applyFill="1" applyBorder="1" applyAlignment="1" applyProtection="1">
      <alignment horizontal="right" vertical="center" wrapText="1"/>
      <protection locked="0"/>
    </xf>
    <xf numFmtId="164" fontId="41" fillId="8" borderId="6" xfId="1" applyNumberFormat="1" applyFont="1" applyFill="1" applyBorder="1" applyAlignment="1" applyProtection="1">
      <alignment horizontal="right" vertical="center" wrapText="1"/>
      <protection locked="0"/>
    </xf>
    <xf numFmtId="164" fontId="13" fillId="8" borderId="6" xfId="1" applyNumberFormat="1" applyFont="1" applyFill="1" applyBorder="1" applyAlignment="1" applyProtection="1">
      <alignment horizontal="right" vertical="center" wrapText="1"/>
      <protection locked="0"/>
    </xf>
    <xf numFmtId="164" fontId="36" fillId="8" borderId="6" xfId="1" applyNumberFormat="1" applyFont="1" applyFill="1" applyBorder="1" applyAlignment="1" applyProtection="1">
      <alignment horizontal="right" vertical="center" wrapText="1"/>
      <protection locked="0"/>
    </xf>
    <xf numFmtId="164" fontId="1" fillId="10" borderId="0" xfId="1" applyNumberFormat="1" applyFont="1" applyFill="1" applyAlignment="1" applyProtection="1">
      <alignment horizontal="right"/>
    </xf>
    <xf numFmtId="164" fontId="8" fillId="2" borderId="9" xfId="1" applyNumberFormat="1" applyFont="1" applyFill="1" applyBorder="1" applyAlignment="1" applyProtection="1">
      <alignment horizontal="center" vertical="center" wrapText="1"/>
      <protection locked="0"/>
    </xf>
    <xf numFmtId="164" fontId="8" fillId="2" borderId="5" xfId="1" applyNumberFormat="1" applyFont="1" applyFill="1" applyBorder="1" applyAlignment="1" applyProtection="1">
      <alignment horizontal="center" vertical="center" wrapText="1"/>
      <protection locked="0"/>
    </xf>
    <xf numFmtId="164" fontId="49" fillId="2" borderId="6" xfId="1" applyNumberFormat="1" applyFont="1" applyFill="1" applyBorder="1" applyAlignment="1" applyProtection="1">
      <alignment horizontal="center" vertical="center" wrapText="1"/>
    </xf>
    <xf numFmtId="164" fontId="49" fillId="2" borderId="9" xfId="1" applyNumberFormat="1" applyFont="1" applyFill="1" applyBorder="1" applyAlignment="1" applyProtection="1">
      <alignment horizontal="center" vertical="center" wrapText="1"/>
      <protection locked="0"/>
    </xf>
    <xf numFmtId="164" fontId="49" fillId="2" borderId="11" xfId="1" applyNumberFormat="1" applyFont="1" applyFill="1" applyBorder="1" applyAlignment="1" applyProtection="1">
      <alignment horizontal="center" vertical="center" wrapText="1"/>
      <protection locked="0"/>
    </xf>
    <xf numFmtId="164" fontId="8" fillId="3" borderId="6" xfId="1" applyNumberFormat="1" applyFont="1" applyFill="1" applyBorder="1" applyAlignment="1" applyProtection="1">
      <alignment horizontal="center" vertical="center" wrapText="1"/>
    </xf>
    <xf numFmtId="164" fontId="8" fillId="3" borderId="5" xfId="1" applyNumberFormat="1" applyFont="1" applyFill="1" applyBorder="1" applyAlignment="1" applyProtection="1">
      <alignment horizontal="center" vertical="center" wrapText="1"/>
    </xf>
    <xf numFmtId="164" fontId="6" fillId="0" borderId="6" xfId="1" applyNumberFormat="1" applyFont="1" applyBorder="1" applyAlignment="1" applyProtection="1">
      <alignment horizontal="right" vertical="center" wrapText="1"/>
    </xf>
    <xf numFmtId="164" fontId="6" fillId="0" borderId="5" xfId="1" applyNumberFormat="1" applyFont="1" applyBorder="1" applyAlignment="1" applyProtection="1">
      <alignment horizontal="right" vertical="center" wrapText="1"/>
    </xf>
    <xf numFmtId="164" fontId="6" fillId="0" borderId="13" xfId="1" applyNumberFormat="1" applyFont="1" applyBorder="1" applyAlignment="1" applyProtection="1">
      <alignment vertical="center" wrapText="1"/>
    </xf>
    <xf numFmtId="164" fontId="6" fillId="7" borderId="13" xfId="1" applyNumberFormat="1" applyFont="1" applyFill="1" applyBorder="1" applyAlignment="1" applyProtection="1">
      <alignment vertical="center" wrapText="1"/>
    </xf>
    <xf numFmtId="164" fontId="6" fillId="0" borderId="12" xfId="1" applyNumberFormat="1" applyFont="1" applyBorder="1" applyAlignment="1" applyProtection="1">
      <alignment vertical="center" wrapText="1"/>
    </xf>
    <xf numFmtId="164" fontId="6" fillId="0" borderId="1" xfId="1" applyNumberFormat="1" applyFont="1" applyBorder="1" applyAlignment="1" applyProtection="1">
      <alignment vertical="center" wrapText="1"/>
    </xf>
    <xf numFmtId="164" fontId="6" fillId="7" borderId="1" xfId="1" applyNumberFormat="1" applyFont="1" applyFill="1" applyBorder="1" applyAlignment="1" applyProtection="1">
      <alignment vertical="center" wrapText="1"/>
    </xf>
    <xf numFmtId="164" fontId="8" fillId="3" borderId="3" xfId="1" applyNumberFormat="1" applyFont="1" applyFill="1" applyBorder="1" applyAlignment="1" applyProtection="1">
      <alignment horizontal="center" vertical="center" wrapText="1"/>
    </xf>
    <xf numFmtId="164" fontId="8" fillId="3" borderId="8" xfId="1" applyNumberFormat="1" applyFont="1" applyFill="1" applyBorder="1" applyAlignment="1" applyProtection="1">
      <alignment horizontal="center" vertical="center" wrapText="1"/>
    </xf>
    <xf numFmtId="164" fontId="6" fillId="15" borderId="5" xfId="1" applyNumberFormat="1" applyFont="1" applyFill="1" applyBorder="1" applyAlignment="1" applyProtection="1">
      <alignment horizontal="right" vertical="center" wrapText="1"/>
    </xf>
    <xf numFmtId="164" fontId="41" fillId="4" borderId="7" xfId="1" applyNumberFormat="1" applyFont="1" applyFill="1" applyBorder="1" applyAlignment="1" applyProtection="1">
      <alignment horizontal="right" vertical="center" wrapText="1"/>
    </xf>
    <xf numFmtId="164" fontId="36" fillId="4" borderId="0" xfId="1" applyNumberFormat="1" applyFont="1" applyFill="1" applyBorder="1" applyAlignment="1" applyProtection="1">
      <alignment horizontal="right" vertical="center" wrapText="1"/>
    </xf>
    <xf numFmtId="164" fontId="8" fillId="3" borderId="1" xfId="1" applyNumberFormat="1" applyFont="1" applyFill="1" applyBorder="1" applyAlignment="1" applyProtection="1">
      <alignment horizontal="justify" vertical="center" wrapText="1"/>
    </xf>
    <xf numFmtId="164" fontId="8" fillId="3" borderId="2" xfId="1" applyNumberFormat="1" applyFont="1" applyFill="1" applyBorder="1" applyAlignment="1" applyProtection="1">
      <alignment horizontal="justify" vertical="center" wrapText="1"/>
    </xf>
    <xf numFmtId="164" fontId="36" fillId="4" borderId="5" xfId="1" applyNumberFormat="1" applyFont="1" applyFill="1" applyBorder="1" applyAlignment="1" applyProtection="1">
      <alignment horizontal="right" vertical="center" wrapText="1"/>
    </xf>
    <xf numFmtId="164" fontId="5" fillId="7" borderId="6" xfId="1" applyNumberFormat="1" applyFont="1" applyFill="1" applyBorder="1" applyAlignment="1" applyProtection="1">
      <alignment horizontal="right" vertical="center" wrapText="1"/>
    </xf>
    <xf numFmtId="164" fontId="6" fillId="6" borderId="5" xfId="1" applyNumberFormat="1" applyFont="1" applyFill="1" applyBorder="1" applyAlignment="1" applyProtection="1">
      <alignment horizontal="right" vertical="center" wrapText="1"/>
    </xf>
    <xf numFmtId="164" fontId="6" fillId="14" borderId="6" xfId="1" applyNumberFormat="1" applyFont="1" applyFill="1" applyBorder="1" applyAlignment="1" applyProtection="1">
      <alignment vertical="center" wrapText="1"/>
      <protection locked="0"/>
    </xf>
    <xf numFmtId="164" fontId="5" fillId="6" borderId="1" xfId="1" applyNumberFormat="1" applyFont="1" applyFill="1" applyBorder="1" applyAlignment="1" applyProtection="1">
      <alignment horizontal="right" vertical="center" wrapText="1"/>
    </xf>
    <xf numFmtId="164" fontId="5" fillId="6" borderId="5" xfId="1" applyNumberFormat="1" applyFont="1" applyFill="1" applyBorder="1" applyAlignment="1" applyProtection="1">
      <alignment horizontal="right" vertical="center" wrapText="1"/>
    </xf>
    <xf numFmtId="164" fontId="8" fillId="14" borderId="6" xfId="1" applyNumberFormat="1" applyFont="1" applyFill="1" applyBorder="1" applyAlignment="1" applyProtection="1">
      <alignment vertical="center" wrapText="1"/>
      <protection locked="0"/>
    </xf>
    <xf numFmtId="164" fontId="6" fillId="14" borderId="6" xfId="1" applyNumberFormat="1" applyFont="1" applyFill="1" applyBorder="1" applyAlignment="1" applyProtection="1">
      <alignment vertical="center" wrapText="1"/>
    </xf>
    <xf numFmtId="164" fontId="8" fillId="3" borderId="3" xfId="1" applyNumberFormat="1" applyFont="1" applyFill="1" applyBorder="1" applyAlignment="1" applyProtection="1">
      <alignment horizontal="justify" vertical="center" wrapText="1"/>
    </xf>
    <xf numFmtId="164" fontId="8" fillId="3" borderId="8" xfId="1" applyNumberFormat="1" applyFont="1" applyFill="1" applyBorder="1" applyAlignment="1" applyProtection="1">
      <alignment horizontal="justify" vertical="center" wrapText="1"/>
    </xf>
    <xf numFmtId="164" fontId="6" fillId="3" borderId="6" xfId="1" applyNumberFormat="1" applyFont="1" applyFill="1" applyBorder="1" applyAlignment="1" applyProtection="1">
      <alignment horizontal="center" vertical="center" wrapText="1"/>
    </xf>
    <xf numFmtId="164" fontId="6" fillId="3" borderId="1" xfId="1" applyNumberFormat="1" applyFont="1" applyFill="1" applyBorder="1" applyAlignment="1" applyProtection="1">
      <alignment horizontal="center" vertical="center" wrapText="1"/>
      <protection locked="0"/>
    </xf>
    <xf numFmtId="164" fontId="6" fillId="3" borderId="8" xfId="1" applyNumberFormat="1" applyFont="1" applyFill="1" applyBorder="1" applyAlignment="1" applyProtection="1">
      <alignment horizontal="center" vertical="center" wrapText="1"/>
    </xf>
    <xf numFmtId="164" fontId="8" fillId="7" borderId="6" xfId="1" applyNumberFormat="1" applyFont="1" applyFill="1" applyBorder="1" applyAlignment="1" applyProtection="1">
      <alignment vertical="center" wrapText="1"/>
    </xf>
    <xf numFmtId="164" fontId="21" fillId="4" borderId="8" xfId="1" applyNumberFormat="1" applyFont="1" applyFill="1" applyBorder="1" applyAlignment="1" applyProtection="1">
      <alignment horizontal="right" vertical="center" wrapText="1"/>
    </xf>
    <xf numFmtId="164" fontId="5" fillId="3" borderId="6" xfId="1" applyNumberFormat="1" applyFont="1" applyFill="1" applyBorder="1" applyAlignment="1" applyProtection="1">
      <alignment horizontal="center" vertical="center" wrapText="1"/>
    </xf>
    <xf numFmtId="164" fontId="5" fillId="3" borderId="1" xfId="1" applyNumberFormat="1" applyFont="1" applyFill="1" applyBorder="1" applyAlignment="1" applyProtection="1">
      <alignment horizontal="center" vertical="center" wrapText="1"/>
      <protection locked="0"/>
    </xf>
    <xf numFmtId="164" fontId="5" fillId="3" borderId="8" xfId="1" applyNumberFormat="1" applyFont="1" applyFill="1" applyBorder="1" applyAlignment="1" applyProtection="1">
      <alignment horizontal="center" vertical="center" wrapText="1"/>
    </xf>
    <xf numFmtId="164" fontId="5" fillId="0" borderId="6" xfId="1" applyNumberFormat="1" applyFont="1" applyBorder="1" applyAlignment="1" applyProtection="1">
      <alignment horizontal="right" vertical="center" wrapText="1"/>
    </xf>
    <xf numFmtId="164" fontId="5" fillId="3" borderId="1" xfId="1" applyNumberFormat="1" applyFont="1" applyFill="1" applyBorder="1" applyAlignment="1" applyProtection="1">
      <alignment horizontal="center" vertical="center" wrapText="1"/>
    </xf>
    <xf numFmtId="164" fontId="5" fillId="0" borderId="5" xfId="1" applyNumberFormat="1" applyFont="1" applyBorder="1" applyAlignment="1" applyProtection="1">
      <alignment horizontal="right" vertical="center" wrapText="1"/>
    </xf>
    <xf numFmtId="164" fontId="5" fillId="27" borderId="6" xfId="1" applyNumberFormat="1" applyFont="1" applyFill="1" applyBorder="1" applyAlignment="1" applyProtection="1">
      <alignment horizontal="right" vertical="center" wrapText="1"/>
    </xf>
    <xf numFmtId="164" fontId="6" fillId="21" borderId="6" xfId="1" applyNumberFormat="1" applyFont="1" applyFill="1" applyBorder="1" applyAlignment="1" applyProtection="1">
      <alignment horizontal="right" vertical="center" wrapText="1"/>
    </xf>
    <xf numFmtId="164" fontId="6" fillId="21" borderId="5" xfId="1" applyNumberFormat="1" applyFont="1" applyFill="1" applyBorder="1" applyAlignment="1" applyProtection="1">
      <alignment horizontal="right" vertical="center" wrapText="1"/>
    </xf>
    <xf numFmtId="164" fontId="6" fillId="0" borderId="3" xfId="1" applyNumberFormat="1" applyFont="1" applyBorder="1" applyAlignment="1" applyProtection="1">
      <alignment vertical="center" wrapText="1"/>
    </xf>
    <xf numFmtId="164" fontId="6" fillId="7" borderId="3" xfId="1" applyNumberFormat="1" applyFont="1" applyFill="1" applyBorder="1" applyAlignment="1" applyProtection="1">
      <alignment vertical="center" wrapText="1"/>
    </xf>
    <xf numFmtId="164" fontId="6" fillId="0" borderId="8" xfId="1" applyNumberFormat="1" applyFont="1" applyBorder="1" applyAlignment="1" applyProtection="1">
      <alignment vertical="center" wrapText="1"/>
    </xf>
    <xf numFmtId="164" fontId="6" fillId="0" borderId="6" xfId="1" applyNumberFormat="1" applyFont="1" applyBorder="1" applyAlignment="1" applyProtection="1">
      <alignment vertical="center" wrapText="1"/>
    </xf>
    <xf numFmtId="164" fontId="6" fillId="0" borderId="5" xfId="1" applyNumberFormat="1" applyFont="1" applyBorder="1" applyAlignment="1" applyProtection="1">
      <alignment vertical="center" wrapText="1"/>
    </xf>
    <xf numFmtId="164" fontId="5" fillId="0" borderId="6" xfId="1" applyNumberFormat="1" applyFont="1" applyBorder="1" applyAlignment="1" applyProtection="1">
      <alignment vertical="center" wrapText="1"/>
    </xf>
    <xf numFmtId="164" fontId="5" fillId="7" borderId="6" xfId="1" applyNumberFormat="1" applyFont="1" applyFill="1" applyBorder="1" applyAlignment="1" applyProtection="1">
      <alignment vertical="center" wrapText="1"/>
    </xf>
    <xf numFmtId="164" fontId="5" fillId="0" borderId="5" xfId="1" applyNumberFormat="1" applyFont="1" applyBorder="1" applyAlignment="1" applyProtection="1">
      <alignment vertical="center" wrapText="1"/>
    </xf>
    <xf numFmtId="164" fontId="5" fillId="3" borderId="6" xfId="0" applyNumberFormat="1" applyFont="1" applyFill="1" applyBorder="1" applyAlignment="1">
      <alignment horizontal="center" vertical="center" wrapText="1"/>
    </xf>
    <xf numFmtId="164" fontId="8" fillId="27" borderId="6" xfId="1" applyNumberFormat="1" applyFont="1" applyFill="1" applyBorder="1" applyAlignment="1" applyProtection="1">
      <alignment vertical="center" wrapText="1"/>
      <protection locked="0"/>
    </xf>
    <xf numFmtId="164" fontId="8" fillId="14" borderId="6" xfId="1" applyNumberFormat="1" applyFont="1" applyFill="1" applyBorder="1" applyAlignment="1" applyProtection="1">
      <alignment vertical="center" wrapText="1"/>
    </xf>
    <xf numFmtId="164" fontId="5" fillId="3" borderId="3" xfId="1" applyNumberFormat="1" applyFont="1" applyFill="1" applyBorder="1" applyAlignment="1" applyProtection="1">
      <alignment horizontal="center" vertical="center" wrapText="1"/>
    </xf>
    <xf numFmtId="164" fontId="5" fillId="27" borderId="6" xfId="1" applyNumberFormat="1" applyFont="1" applyFill="1" applyBorder="1" applyAlignment="1" applyProtection="1">
      <alignment vertical="center" wrapText="1"/>
    </xf>
    <xf numFmtId="164" fontId="5" fillId="15" borderId="6" xfId="1" applyNumberFormat="1" applyFont="1" applyFill="1" applyBorder="1" applyAlignment="1" applyProtection="1">
      <alignment horizontal="right" vertical="center" wrapText="1"/>
    </xf>
    <xf numFmtId="164" fontId="5" fillId="15" borderId="6" xfId="1" applyNumberFormat="1" applyFont="1" applyFill="1" applyBorder="1" applyAlignment="1" applyProtection="1">
      <alignment vertical="center" wrapText="1"/>
    </xf>
    <xf numFmtId="164" fontId="6" fillId="15" borderId="6" xfId="1" applyNumberFormat="1" applyFont="1" applyFill="1" applyBorder="1" applyAlignment="1" applyProtection="1">
      <alignment vertical="center" wrapText="1"/>
    </xf>
    <xf numFmtId="164" fontId="6" fillId="15" borderId="5" xfId="1" applyNumberFormat="1" applyFont="1" applyFill="1" applyBorder="1" applyAlignment="1" applyProtection="1">
      <alignment vertical="center" wrapText="1"/>
    </xf>
    <xf numFmtId="164" fontId="5" fillId="15" borderId="5" xfId="1" applyNumberFormat="1" applyFont="1" applyFill="1" applyBorder="1" applyAlignment="1" applyProtection="1">
      <alignment vertical="center" wrapText="1"/>
    </xf>
    <xf numFmtId="164" fontId="6" fillId="0" borderId="6" xfId="1" applyNumberFormat="1" applyFont="1" applyFill="1" applyBorder="1" applyAlignment="1" applyProtection="1">
      <alignment vertical="center" wrapText="1"/>
    </xf>
    <xf numFmtId="164" fontId="6" fillId="0" borderId="5" xfId="1" applyNumberFormat="1" applyFont="1" applyFill="1" applyBorder="1" applyAlignment="1" applyProtection="1">
      <alignment vertical="center" wrapText="1"/>
    </xf>
    <xf numFmtId="164" fontId="21" fillId="3" borderId="6" xfId="1" applyNumberFormat="1" applyFont="1" applyFill="1" applyBorder="1" applyAlignment="1" applyProtection="1">
      <alignment horizontal="right" vertical="center" wrapText="1"/>
    </xf>
    <xf numFmtId="164" fontId="36" fillId="3" borderId="6" xfId="1" applyNumberFormat="1" applyFont="1" applyFill="1" applyBorder="1" applyAlignment="1" applyProtection="1">
      <alignment horizontal="right" vertical="center" wrapText="1"/>
      <protection locked="0"/>
    </xf>
    <xf numFmtId="164" fontId="36" fillId="3" borderId="5" xfId="1" applyNumberFormat="1" applyFont="1" applyFill="1" applyBorder="1" applyAlignment="1" applyProtection="1">
      <alignment horizontal="right" vertical="center" wrapText="1"/>
    </xf>
    <xf numFmtId="164" fontId="41" fillId="20" borderId="6" xfId="1" applyNumberFormat="1" applyFont="1" applyFill="1" applyBorder="1" applyAlignment="1" applyProtection="1">
      <alignment horizontal="right" vertical="center" wrapText="1"/>
    </xf>
    <xf numFmtId="164" fontId="41" fillId="0" borderId="6" xfId="1" applyNumberFormat="1" applyFont="1" applyFill="1" applyBorder="1" applyAlignment="1" applyProtection="1">
      <alignment horizontal="right" vertical="center" wrapText="1"/>
    </xf>
    <xf numFmtId="164" fontId="13" fillId="20" borderId="6" xfId="1" applyNumberFormat="1" applyFont="1" applyFill="1" applyBorder="1" applyAlignment="1" applyProtection="1">
      <alignment horizontal="right" vertical="center" wrapText="1"/>
    </xf>
    <xf numFmtId="164" fontId="6" fillId="20" borderId="5" xfId="1" applyNumberFormat="1" applyFont="1" applyFill="1" applyBorder="1" applyAlignment="1" applyProtection="1">
      <alignment horizontal="right" vertical="center" wrapText="1"/>
    </xf>
    <xf numFmtId="164" fontId="36" fillId="20" borderId="6" xfId="1" applyNumberFormat="1" applyFont="1" applyFill="1" applyBorder="1" applyAlignment="1" applyProtection="1">
      <alignment horizontal="right" vertical="center" wrapText="1"/>
    </xf>
    <xf numFmtId="164" fontId="41" fillId="8" borderId="6" xfId="1" applyNumberFormat="1" applyFont="1" applyFill="1" applyBorder="1" applyAlignment="1" applyProtection="1">
      <alignment horizontal="right" vertical="center" wrapText="1"/>
    </xf>
    <xf numFmtId="164" fontId="13" fillId="8" borderId="6" xfId="1" applyNumberFormat="1" applyFont="1" applyFill="1" applyBorder="1" applyAlignment="1" applyProtection="1">
      <alignment horizontal="right" vertical="center" wrapText="1"/>
    </xf>
    <xf numFmtId="164" fontId="6" fillId="8" borderId="5" xfId="1" applyNumberFormat="1" applyFont="1" applyFill="1" applyBorder="1" applyAlignment="1" applyProtection="1">
      <alignment horizontal="right" vertical="center" wrapText="1"/>
    </xf>
    <xf numFmtId="164" fontId="36" fillId="8" borderId="6" xfId="1" applyNumberFormat="1" applyFont="1" applyFill="1" applyBorder="1" applyAlignment="1" applyProtection="1">
      <alignment horizontal="right" vertical="center" wrapText="1"/>
    </xf>
    <xf numFmtId="8" fontId="31" fillId="15" borderId="0" xfId="0" applyNumberFormat="1" applyFont="1" applyFill="1" applyAlignment="1">
      <alignment horizontal="left" vertical="center" wrapText="1"/>
    </xf>
    <xf numFmtId="8" fontId="18" fillId="15" borderId="1" xfId="1" applyNumberFormat="1" applyFont="1" applyFill="1" applyBorder="1" applyAlignment="1" applyProtection="1">
      <alignment horizontal="right" vertical="center" wrapText="1"/>
    </xf>
    <xf numFmtId="8" fontId="18" fillId="11" borderId="1" xfId="1" applyNumberFormat="1" applyFont="1" applyFill="1" applyBorder="1" applyAlignment="1" applyProtection="1">
      <alignment horizontal="right" vertical="center" wrapText="1"/>
    </xf>
    <xf numFmtId="8" fontId="20" fillId="15" borderId="1" xfId="1" applyNumberFormat="1" applyFont="1" applyFill="1" applyBorder="1" applyAlignment="1" applyProtection="1">
      <alignment horizontal="right" vertical="center" wrapText="1"/>
    </xf>
    <xf numFmtId="8" fontId="2" fillId="0" borderId="0" xfId="0" applyNumberFormat="1" applyFont="1" applyAlignment="1">
      <alignment vertical="center"/>
    </xf>
    <xf numFmtId="164" fontId="0" fillId="0" borderId="0" xfId="0" applyNumberFormat="1"/>
    <xf numFmtId="164" fontId="3" fillId="12" borderId="4" xfId="1" applyNumberFormat="1" applyFont="1" applyFill="1" applyBorder="1" applyAlignment="1" applyProtection="1">
      <alignment horizontal="center" vertical="center" wrapText="1"/>
    </xf>
    <xf numFmtId="164" fontId="4" fillId="12" borderId="6" xfId="1" applyNumberFormat="1" applyFont="1" applyFill="1" applyBorder="1" applyAlignment="1" applyProtection="1">
      <alignment horizontal="center" vertical="center" wrapText="1"/>
    </xf>
    <xf numFmtId="164" fontId="4" fillId="12" borderId="1" xfId="1" applyNumberFormat="1" applyFont="1" applyFill="1" applyBorder="1" applyAlignment="1" applyProtection="1">
      <alignment horizontal="center" vertical="center" wrapText="1"/>
    </xf>
    <xf numFmtId="164" fontId="47" fillId="11" borderId="1" xfId="1" applyNumberFormat="1" applyFont="1" applyFill="1" applyBorder="1" applyAlignment="1" applyProtection="1">
      <alignment horizontal="center" vertical="center" wrapText="1"/>
    </xf>
    <xf numFmtId="164" fontId="4" fillId="11" borderId="1" xfId="1" applyNumberFormat="1" applyFont="1" applyFill="1" applyBorder="1" applyAlignment="1" applyProtection="1">
      <alignment horizontal="center" vertical="center" wrapText="1"/>
    </xf>
    <xf numFmtId="164" fontId="49" fillId="0" borderId="1" xfId="1" applyNumberFormat="1" applyFont="1" applyFill="1" applyBorder="1" applyAlignment="1" applyProtection="1">
      <alignment horizontal="right" vertical="center" wrapText="1"/>
    </xf>
    <xf numFmtId="164" fontId="18" fillId="4" borderId="13" xfId="2" applyNumberFormat="1" applyFont="1" applyFill="1" applyBorder="1" applyAlignment="1" applyProtection="1">
      <alignment horizontal="right" vertical="center" wrapText="1"/>
    </xf>
    <xf numFmtId="164" fontId="4" fillId="11" borderId="1" xfId="1" applyNumberFormat="1" applyFont="1" applyFill="1" applyBorder="1" applyAlignment="1" applyProtection="1">
      <alignment horizontal="center" vertical="center" wrapText="1"/>
      <protection locked="0"/>
    </xf>
    <xf numFmtId="164" fontId="49" fillId="0" borderId="1" xfId="1" applyNumberFormat="1" applyFont="1" applyFill="1" applyBorder="1" applyAlignment="1" applyProtection="1">
      <alignment horizontal="right" vertical="center" wrapText="1"/>
      <protection locked="0"/>
    </xf>
    <xf numFmtId="164" fontId="47" fillId="4" borderId="13" xfId="2" applyNumberFormat="1" applyFont="1" applyFill="1" applyBorder="1" applyAlignment="1" applyProtection="1">
      <alignment horizontal="right" vertical="center" wrapText="1"/>
    </xf>
    <xf numFmtId="164" fontId="4" fillId="3" borderId="1" xfId="0" applyNumberFormat="1" applyFont="1" applyFill="1" applyBorder="1" applyAlignment="1">
      <alignment horizontal="center" vertical="center" wrapText="1"/>
    </xf>
    <xf numFmtId="164" fontId="47" fillId="11" borderId="1" xfId="1" applyNumberFormat="1" applyFont="1" applyFill="1" applyBorder="1" applyAlignment="1" applyProtection="1">
      <alignment horizontal="center" vertical="center" wrapText="1"/>
      <protection locked="0"/>
    </xf>
    <xf numFmtId="164" fontId="50" fillId="4" borderId="1" xfId="2" applyNumberFormat="1" applyFont="1" applyFill="1" applyBorder="1" applyAlignment="1" applyProtection="1">
      <alignment horizontal="right" vertical="center" wrapText="1"/>
    </xf>
    <xf numFmtId="164" fontId="47" fillId="3" borderId="1" xfId="0" applyNumberFormat="1" applyFont="1" applyFill="1" applyBorder="1" applyAlignment="1">
      <alignment horizontal="center" vertical="center" wrapText="1"/>
    </xf>
    <xf numFmtId="164" fontId="20" fillId="4" borderId="1" xfId="2" applyNumberFormat="1" applyFont="1" applyFill="1" applyBorder="1" applyAlignment="1" applyProtection="1">
      <alignment horizontal="right" vertical="center" wrapText="1"/>
    </xf>
    <xf numFmtId="164" fontId="5" fillId="0" borderId="1" xfId="1" applyNumberFormat="1" applyFont="1" applyFill="1" applyBorder="1" applyAlignment="1" applyProtection="1">
      <alignment horizontal="right" vertical="center" wrapText="1"/>
      <protection locked="0"/>
    </xf>
    <xf numFmtId="164" fontId="6" fillId="0" borderId="1" xfId="1" applyNumberFormat="1" applyFont="1" applyFill="1" applyBorder="1" applyAlignment="1" applyProtection="1">
      <alignment horizontal="right" vertical="center" wrapText="1"/>
      <protection locked="0"/>
    </xf>
    <xf numFmtId="164" fontId="51" fillId="4" borderId="1" xfId="2" applyNumberFormat="1" applyFont="1" applyFill="1" applyBorder="1" applyAlignment="1" applyProtection="1">
      <alignment horizontal="right" vertical="center" wrapText="1"/>
    </xf>
    <xf numFmtId="164" fontId="3" fillId="13" borderId="4" xfId="1" applyNumberFormat="1" applyFont="1" applyFill="1" applyBorder="1" applyAlignment="1">
      <alignment horizontal="center" vertical="center" wrapText="1"/>
    </xf>
    <xf numFmtId="164" fontId="4" fillId="13" borderId="6" xfId="1" applyNumberFormat="1" applyFont="1" applyFill="1" applyBorder="1" applyAlignment="1">
      <alignment horizontal="center" vertical="center" wrapText="1"/>
    </xf>
    <xf numFmtId="164" fontId="47" fillId="11" borderId="1" xfId="1" applyNumberFormat="1" applyFont="1" applyFill="1" applyBorder="1" applyAlignment="1">
      <alignment horizontal="center" vertical="center" wrapText="1"/>
    </xf>
    <xf numFmtId="164" fontId="4" fillId="11" borderId="1" xfId="1" applyNumberFormat="1" applyFont="1" applyFill="1" applyBorder="1" applyAlignment="1">
      <alignment horizontal="center" vertical="center" wrapText="1"/>
    </xf>
    <xf numFmtId="164" fontId="6" fillId="0" borderId="0" xfId="0" applyNumberFormat="1" applyFont="1"/>
    <xf numFmtId="164" fontId="0" fillId="9" borderId="0" xfId="0" applyNumberFormat="1" applyFill="1" applyAlignment="1" applyProtection="1">
      <alignment horizontal="right"/>
      <protection locked="0"/>
    </xf>
    <xf numFmtId="164" fontId="0" fillId="9" borderId="0" xfId="0" applyNumberFormat="1" applyFill="1" applyProtection="1">
      <protection locked="0"/>
    </xf>
    <xf numFmtId="164" fontId="0" fillId="0" borderId="0" xfId="0" applyNumberFormat="1" applyAlignment="1" applyProtection="1">
      <alignment horizontal="right"/>
      <protection locked="0"/>
    </xf>
    <xf numFmtId="164" fontId="0" fillId="0" borderId="0" xfId="0" applyNumberFormat="1" applyProtection="1">
      <protection locked="0"/>
    </xf>
    <xf numFmtId="164" fontId="2" fillId="19" borderId="0" xfId="0" applyNumberFormat="1" applyFont="1" applyFill="1" applyAlignment="1" applyProtection="1">
      <alignment horizontal="right"/>
      <protection locked="0"/>
    </xf>
    <xf numFmtId="164" fontId="0" fillId="19" borderId="0" xfId="0" applyNumberFormat="1" applyFill="1" applyProtection="1">
      <protection locked="0"/>
    </xf>
    <xf numFmtId="164" fontId="4" fillId="19" borderId="1" xfId="0" applyNumberFormat="1" applyFont="1" applyFill="1" applyBorder="1" applyAlignment="1" applyProtection="1">
      <alignment horizontal="center" vertical="center" wrapText="1"/>
      <protection locked="0"/>
    </xf>
    <xf numFmtId="164" fontId="4" fillId="19" borderId="3" xfId="0" applyNumberFormat="1" applyFont="1" applyFill="1" applyBorder="1" applyAlignment="1" applyProtection="1">
      <alignment horizontal="center" vertical="center" wrapText="1"/>
      <protection locked="0"/>
    </xf>
    <xf numFmtId="164" fontId="4" fillId="19" borderId="10" xfId="0" applyNumberFormat="1" applyFont="1" applyFill="1" applyBorder="1" applyAlignment="1" applyProtection="1">
      <alignment horizontal="center" vertical="center" wrapText="1"/>
      <protection locked="0"/>
    </xf>
    <xf numFmtId="164" fontId="4" fillId="19" borderId="7" xfId="0" applyNumberFormat="1" applyFont="1" applyFill="1" applyBorder="1" applyAlignment="1" applyProtection="1">
      <alignment horizontal="center" vertical="center" wrapText="1"/>
      <protection locked="0"/>
    </xf>
    <xf numFmtId="164" fontId="0" fillId="9" borderId="29" xfId="0" applyNumberFormat="1" applyFill="1" applyBorder="1" applyProtection="1">
      <protection locked="0"/>
    </xf>
    <xf numFmtId="164" fontId="0" fillId="15" borderId="28" xfId="0" applyNumberFormat="1" applyFill="1" applyBorder="1" applyAlignment="1" applyProtection="1">
      <alignment horizontal="right"/>
      <protection locked="0"/>
    </xf>
    <xf numFmtId="164" fontId="63" fillId="0" borderId="0" xfId="0" applyNumberFormat="1" applyFont="1" applyAlignment="1" applyProtection="1">
      <alignment horizontal="right"/>
      <protection locked="0"/>
    </xf>
    <xf numFmtId="164" fontId="0" fillId="15" borderId="17" xfId="1" applyNumberFormat="1" applyFont="1" applyFill="1" applyBorder="1" applyAlignment="1" applyProtection="1">
      <alignment horizontal="right"/>
      <protection locked="0"/>
    </xf>
    <xf numFmtId="164" fontId="0" fillId="0" borderId="23" xfId="0" applyNumberFormat="1" applyBorder="1" applyAlignment="1" applyProtection="1">
      <alignment horizontal="left" indent="1"/>
      <protection locked="0"/>
    </xf>
    <xf numFmtId="164" fontId="0" fillId="0" borderId="19" xfId="0" applyNumberFormat="1" applyBorder="1" applyAlignment="1" applyProtection="1">
      <alignment horizontal="right"/>
      <protection locked="0"/>
    </xf>
    <xf numFmtId="164" fontId="0" fillId="0" borderId="16" xfId="0" applyNumberFormat="1" applyBorder="1" applyAlignment="1" applyProtection="1">
      <alignment horizontal="left" indent="1"/>
      <protection locked="0"/>
    </xf>
    <xf numFmtId="164" fontId="0" fillId="0" borderId="25" xfId="0" applyNumberFormat="1" applyBorder="1" applyAlignment="1" applyProtection="1">
      <alignment horizontal="right"/>
      <protection locked="0"/>
    </xf>
    <xf numFmtId="164" fontId="0" fillId="0" borderId="28" xfId="0" applyNumberFormat="1" applyBorder="1" applyAlignment="1" applyProtection="1">
      <alignment horizontal="right"/>
      <protection locked="0"/>
    </xf>
    <xf numFmtId="164" fontId="2" fillId="0" borderId="29" xfId="0" applyNumberFormat="1" applyFont="1" applyBorder="1" applyAlignment="1" applyProtection="1">
      <alignment horizontal="left" indent="1"/>
      <protection locked="0"/>
    </xf>
    <xf numFmtId="164" fontId="2" fillId="12" borderId="0" xfId="0" applyNumberFormat="1" applyFont="1" applyFill="1" applyAlignment="1" applyProtection="1">
      <alignment horizontal="right" wrapText="1"/>
      <protection locked="0"/>
    </xf>
    <xf numFmtId="164" fontId="2" fillId="12" borderId="0" xfId="0" applyNumberFormat="1" applyFont="1" applyFill="1" applyAlignment="1" applyProtection="1">
      <alignment horizontal="right"/>
      <protection locked="0"/>
    </xf>
    <xf numFmtId="164" fontId="4" fillId="12" borderId="1" xfId="0" applyNumberFormat="1" applyFont="1" applyFill="1" applyBorder="1" applyAlignment="1" applyProtection="1">
      <alignment horizontal="center" vertical="center" wrapText="1"/>
      <protection locked="0"/>
    </xf>
    <xf numFmtId="164" fontId="4" fillId="12" borderId="3" xfId="0" applyNumberFormat="1" applyFont="1" applyFill="1" applyBorder="1" applyAlignment="1" applyProtection="1">
      <alignment horizontal="center" vertical="center" wrapText="1"/>
      <protection locked="0"/>
    </xf>
    <xf numFmtId="164" fontId="4" fillId="12" borderId="10" xfId="0" applyNumberFormat="1" applyFont="1" applyFill="1" applyBorder="1" applyAlignment="1" applyProtection="1">
      <alignment horizontal="center" vertical="center" wrapText="1"/>
      <protection locked="0"/>
    </xf>
    <xf numFmtId="164" fontId="4" fillId="12" borderId="7" xfId="0" applyNumberFormat="1" applyFont="1" applyFill="1" applyBorder="1" applyAlignment="1" applyProtection="1">
      <alignment horizontal="center" vertical="center" wrapText="1"/>
      <protection locked="0"/>
    </xf>
    <xf numFmtId="164" fontId="0" fillId="0" borderId="0" xfId="0" applyNumberFormat="1" applyAlignment="1" applyProtection="1">
      <alignment horizontal="center"/>
      <protection locked="0"/>
    </xf>
    <xf numFmtId="164" fontId="0" fillId="15" borderId="1" xfId="0" applyNumberFormat="1" applyFill="1" applyBorder="1" applyAlignment="1" applyProtection="1">
      <alignment horizontal="right"/>
      <protection locked="0"/>
    </xf>
    <xf numFmtId="164" fontId="2" fillId="13" borderId="0" xfId="0" applyNumberFormat="1" applyFont="1" applyFill="1" applyAlignment="1" applyProtection="1">
      <alignment horizontal="right"/>
      <protection locked="0"/>
    </xf>
    <xf numFmtId="164" fontId="0" fillId="13" borderId="0" xfId="0" applyNumberFormat="1" applyFill="1" applyProtection="1">
      <protection locked="0"/>
    </xf>
    <xf numFmtId="164" fontId="4" fillId="13" borderId="1" xfId="0" applyNumberFormat="1" applyFont="1" applyFill="1" applyBorder="1" applyAlignment="1" applyProtection="1">
      <alignment horizontal="center" vertical="center" wrapText="1"/>
      <protection locked="0"/>
    </xf>
    <xf numFmtId="164" fontId="4" fillId="13" borderId="3" xfId="0" applyNumberFormat="1" applyFont="1" applyFill="1" applyBorder="1" applyAlignment="1" applyProtection="1">
      <alignment horizontal="center" vertical="center" wrapText="1"/>
      <protection locked="0"/>
    </xf>
    <xf numFmtId="164" fontId="4" fillId="13" borderId="10" xfId="0" applyNumberFormat="1" applyFont="1" applyFill="1" applyBorder="1" applyAlignment="1" applyProtection="1">
      <alignment horizontal="center" vertical="center" wrapText="1"/>
      <protection locked="0"/>
    </xf>
    <xf numFmtId="164" fontId="4" fillId="13" borderId="7" xfId="0" applyNumberFormat="1" applyFont="1" applyFill="1" applyBorder="1" applyAlignment="1" applyProtection="1">
      <alignment horizontal="center" vertical="center" wrapText="1"/>
      <protection locked="0"/>
    </xf>
    <xf numFmtId="164" fontId="0" fillId="9" borderId="28" xfId="0" applyNumberFormat="1" applyFill="1" applyBorder="1" applyAlignment="1" applyProtection="1">
      <alignment horizontal="right"/>
      <protection locked="0"/>
    </xf>
    <xf numFmtId="164" fontId="0" fillId="0" borderId="15" xfId="0" applyNumberFormat="1" applyBorder="1" applyProtection="1">
      <protection locked="0"/>
    </xf>
    <xf numFmtId="164" fontId="0" fillId="0" borderId="21" xfId="0" applyNumberFormat="1" applyBorder="1" applyAlignment="1" applyProtection="1">
      <alignment horizontal="right"/>
      <protection locked="0"/>
    </xf>
    <xf numFmtId="164" fontId="0" fillId="0" borderId="30" xfId="0" applyNumberFormat="1" applyBorder="1" applyProtection="1">
      <protection locked="0"/>
    </xf>
    <xf numFmtId="164" fontId="0" fillId="9" borderId="21" xfId="0" applyNumberFormat="1" applyFill="1" applyBorder="1" applyProtection="1">
      <protection locked="0"/>
    </xf>
    <xf numFmtId="164" fontId="0" fillId="0" borderId="22" xfId="1" applyNumberFormat="1" applyFont="1" applyBorder="1" applyProtection="1">
      <protection locked="0"/>
    </xf>
    <xf numFmtId="164" fontId="0" fillId="9" borderId="16" xfId="1" applyNumberFormat="1" applyFont="1" applyFill="1" applyBorder="1" applyAlignment="1" applyProtection="1">
      <alignment horizontal="center"/>
      <protection locked="0"/>
    </xf>
    <xf numFmtId="164" fontId="0" fillId="9" borderId="26" xfId="1" applyNumberFormat="1" applyFont="1" applyFill="1" applyBorder="1" applyAlignment="1" applyProtection="1">
      <alignment horizontal="center"/>
      <protection locked="0"/>
    </xf>
    <xf numFmtId="164" fontId="0" fillId="9" borderId="28" xfId="0" applyNumberFormat="1" applyFill="1" applyBorder="1" applyAlignment="1" applyProtection="1">
      <alignment horizontal="center"/>
      <protection locked="0"/>
    </xf>
    <xf numFmtId="164" fontId="0" fillId="0" borderId="30" xfId="1" applyNumberFormat="1" applyFont="1" applyBorder="1" applyAlignment="1" applyProtection="1">
      <alignment horizontal="center"/>
      <protection locked="0"/>
    </xf>
    <xf numFmtId="164" fontId="0" fillId="0" borderId="23" xfId="0" applyNumberFormat="1" applyBorder="1" applyAlignment="1" applyProtection="1">
      <alignment horizontal="center"/>
      <protection locked="0"/>
    </xf>
    <xf numFmtId="164" fontId="0" fillId="0" borderId="23" xfId="1" applyNumberFormat="1" applyFont="1" applyBorder="1" applyProtection="1">
      <protection locked="0"/>
    </xf>
    <xf numFmtId="164" fontId="0" fillId="0" borderId="18" xfId="2" applyNumberFormat="1" applyFont="1" applyBorder="1" applyAlignment="1" applyProtection="1">
      <alignment horizontal="center"/>
      <protection locked="0"/>
    </xf>
    <xf numFmtId="164" fontId="0" fillId="0" borderId="16" xfId="0" applyNumberFormat="1" applyBorder="1" applyAlignment="1" applyProtection="1">
      <alignment horizontal="center"/>
      <protection locked="0"/>
    </xf>
    <xf numFmtId="164" fontId="0" fillId="0" borderId="16" xfId="1" applyNumberFormat="1" applyFont="1" applyBorder="1" applyProtection="1">
      <protection locked="0"/>
    </xf>
    <xf numFmtId="164" fontId="0" fillId="0" borderId="20" xfId="2" applyNumberFormat="1" applyFont="1" applyBorder="1" applyAlignment="1" applyProtection="1">
      <alignment horizontal="center"/>
      <protection locked="0"/>
    </xf>
    <xf numFmtId="164" fontId="0" fillId="9" borderId="16" xfId="0" applyNumberFormat="1" applyFill="1" applyBorder="1" applyAlignment="1" applyProtection="1">
      <alignment horizontal="center"/>
      <protection locked="0"/>
    </xf>
    <xf numFmtId="164" fontId="0" fillId="9" borderId="24" xfId="0" applyNumberFormat="1" applyFill="1" applyBorder="1" applyAlignment="1" applyProtection="1">
      <alignment horizontal="center"/>
      <protection locked="0"/>
    </xf>
    <xf numFmtId="164" fontId="0" fillId="9" borderId="24" xfId="1" applyNumberFormat="1" applyFont="1" applyFill="1" applyBorder="1" applyAlignment="1" applyProtection="1">
      <alignment horizontal="center"/>
      <protection locked="0"/>
    </xf>
    <xf numFmtId="164" fontId="0" fillId="0" borderId="24" xfId="0" applyNumberFormat="1" applyBorder="1" applyAlignment="1" applyProtection="1">
      <alignment horizontal="center"/>
      <protection locked="0"/>
    </xf>
    <xf numFmtId="164" fontId="0" fillId="0" borderId="24" xfId="1" applyNumberFormat="1" applyFont="1" applyBorder="1" applyProtection="1">
      <protection locked="0"/>
    </xf>
    <xf numFmtId="164" fontId="0" fillId="0" borderId="22" xfId="2" applyNumberFormat="1" applyFont="1" applyBorder="1" applyAlignment="1" applyProtection="1">
      <alignment horizontal="center"/>
      <protection locked="0"/>
    </xf>
    <xf numFmtId="164" fontId="2" fillId="0" borderId="29" xfId="0" applyNumberFormat="1" applyFont="1" applyBorder="1" applyAlignment="1" applyProtection="1">
      <alignment horizontal="center"/>
      <protection locked="0"/>
    </xf>
    <xf numFmtId="164" fontId="2" fillId="0" borderId="29" xfId="3" applyNumberFormat="1" applyFont="1" applyBorder="1" applyAlignment="1" applyProtection="1">
      <alignment horizontal="center"/>
      <protection locked="0"/>
    </xf>
    <xf numFmtId="164" fontId="2" fillId="0" borderId="29" xfId="0" applyNumberFormat="1" applyFont="1" applyBorder="1" applyProtection="1">
      <protection locked="0"/>
    </xf>
    <xf numFmtId="164" fontId="0" fillId="0" borderId="30" xfId="2" applyNumberFormat="1" applyFont="1" applyBorder="1" applyAlignment="1" applyProtection="1">
      <alignment horizontal="center"/>
      <protection locked="0"/>
    </xf>
    <xf numFmtId="164" fontId="12" fillId="19" borderId="6" xfId="0" applyNumberFormat="1" applyFont="1" applyFill="1" applyBorder="1" applyAlignment="1">
      <alignment horizontal="center" vertical="center" wrapText="1"/>
    </xf>
    <xf numFmtId="164" fontId="18" fillId="18" borderId="6" xfId="1" applyNumberFormat="1" applyFont="1" applyFill="1" applyBorder="1" applyAlignment="1" applyProtection="1">
      <alignment horizontal="right" vertical="center" wrapText="1"/>
    </xf>
    <xf numFmtId="164" fontId="39" fillId="18" borderId="6" xfId="1" applyNumberFormat="1" applyFont="1" applyFill="1" applyBorder="1" applyAlignment="1" applyProtection="1">
      <alignment horizontal="right" vertical="center" wrapText="1"/>
    </xf>
    <xf numFmtId="164" fontId="22" fillId="18" borderId="6" xfId="0" applyNumberFormat="1" applyFont="1" applyFill="1" applyBorder="1" applyAlignment="1">
      <alignment horizontal="right" vertical="center" wrapText="1"/>
    </xf>
    <xf numFmtId="164" fontId="22" fillId="18" borderId="6" xfId="1" applyNumberFormat="1" applyFont="1" applyFill="1" applyBorder="1" applyAlignment="1" applyProtection="1">
      <alignment horizontal="right" vertical="center" wrapText="1"/>
    </xf>
    <xf numFmtId="164" fontId="14" fillId="4" borderId="6" xfId="1" applyNumberFormat="1" applyFont="1" applyFill="1" applyBorder="1" applyAlignment="1" applyProtection="1">
      <alignment horizontal="right" vertical="center" wrapText="1"/>
    </xf>
    <xf numFmtId="164" fontId="14" fillId="18" borderId="6" xfId="1" applyNumberFormat="1" applyFont="1" applyFill="1" applyBorder="1" applyAlignment="1" applyProtection="1">
      <alignment horizontal="right" vertical="center" wrapText="1"/>
    </xf>
    <xf numFmtId="164" fontId="12" fillId="12" borderId="6" xfId="0" applyNumberFormat="1" applyFont="1" applyFill="1" applyBorder="1" applyAlignment="1">
      <alignment horizontal="center" vertical="center" wrapText="1"/>
    </xf>
    <xf numFmtId="164" fontId="18" fillId="7" borderId="6" xfId="0" applyNumberFormat="1" applyFont="1" applyFill="1" applyBorder="1" applyAlignment="1">
      <alignment horizontal="right" vertical="center" wrapText="1"/>
    </xf>
    <xf numFmtId="164" fontId="18" fillId="17" borderId="6" xfId="0" applyNumberFormat="1" applyFont="1" applyFill="1" applyBorder="1" applyAlignment="1">
      <alignment horizontal="right" vertical="center" wrapText="1"/>
    </xf>
    <xf numFmtId="164" fontId="18" fillId="16" borderId="6" xfId="1" applyNumberFormat="1" applyFont="1" applyFill="1" applyBorder="1" applyAlignment="1" applyProtection="1">
      <alignment horizontal="right" vertical="center" wrapText="1"/>
    </xf>
    <xf numFmtId="164" fontId="39" fillId="16" borderId="6" xfId="1" applyNumberFormat="1" applyFont="1" applyFill="1" applyBorder="1" applyAlignment="1" applyProtection="1">
      <alignment horizontal="right" vertical="center" wrapText="1"/>
    </xf>
    <xf numFmtId="164" fontId="22" fillId="16" borderId="6" xfId="1" applyNumberFormat="1" applyFont="1" applyFill="1" applyBorder="1" applyAlignment="1" applyProtection="1">
      <alignment horizontal="right" vertical="center" wrapText="1"/>
    </xf>
    <xf numFmtId="164" fontId="14" fillId="16" borderId="6" xfId="1" applyNumberFormat="1" applyFont="1" applyFill="1" applyBorder="1" applyAlignment="1" applyProtection="1">
      <alignment horizontal="right" vertical="center" wrapText="1"/>
    </xf>
    <xf numFmtId="164" fontId="12" fillId="13" borderId="6" xfId="0" applyNumberFormat="1" applyFont="1" applyFill="1" applyBorder="1" applyAlignment="1">
      <alignment horizontal="center" vertical="center" wrapText="1"/>
    </xf>
    <xf numFmtId="164" fontId="12" fillId="9" borderId="6" xfId="0" applyNumberFormat="1" applyFont="1" applyFill="1" applyBorder="1" applyAlignment="1" applyProtection="1">
      <alignment horizontal="center" vertical="center" wrapText="1"/>
      <protection locked="0"/>
    </xf>
    <xf numFmtId="164" fontId="12" fillId="18" borderId="6" xfId="0" applyNumberFormat="1" applyFont="1" applyFill="1" applyBorder="1" applyAlignment="1">
      <alignment horizontal="center" vertical="center" wrapText="1"/>
    </xf>
    <xf numFmtId="164" fontId="18" fillId="18" borderId="6" xfId="0" applyNumberFormat="1" applyFont="1" applyFill="1" applyBorder="1" applyAlignment="1">
      <alignment horizontal="right" vertical="center" wrapText="1"/>
    </xf>
    <xf numFmtId="164" fontId="36" fillId="18" borderId="6" xfId="1" applyNumberFormat="1" applyFont="1" applyFill="1" applyBorder="1" applyAlignment="1" applyProtection="1">
      <alignment horizontal="right" vertical="center" wrapText="1"/>
    </xf>
    <xf numFmtId="164" fontId="38" fillId="18" borderId="6" xfId="1" applyNumberFormat="1" applyFont="1" applyFill="1" applyBorder="1" applyAlignment="1" applyProtection="1">
      <alignment horizontal="right" vertical="center" wrapText="1"/>
    </xf>
    <xf numFmtId="164" fontId="40" fillId="18" borderId="6" xfId="1" applyNumberFormat="1" applyFont="1" applyFill="1" applyBorder="1" applyAlignment="1" applyProtection="1">
      <alignment horizontal="right" vertical="center" wrapText="1"/>
    </xf>
    <xf numFmtId="164" fontId="18" fillId="11" borderId="6" xfId="0" applyNumberFormat="1" applyFont="1" applyFill="1" applyBorder="1" applyAlignment="1">
      <alignment horizontal="right" vertical="center" wrapText="1"/>
    </xf>
    <xf numFmtId="164" fontId="39" fillId="11" borderId="6" xfId="0" applyNumberFormat="1" applyFont="1" applyFill="1" applyBorder="1" applyAlignment="1">
      <alignment horizontal="right" vertical="center" wrapText="1"/>
    </xf>
    <xf numFmtId="164" fontId="14" fillId="11" borderId="6" xfId="1" applyNumberFormat="1" applyFont="1" applyFill="1" applyBorder="1" applyAlignment="1" applyProtection="1">
      <alignment horizontal="right" vertical="center" wrapText="1"/>
    </xf>
    <xf numFmtId="164" fontId="39" fillId="7" borderId="6" xfId="0" applyNumberFormat="1" applyFont="1" applyFill="1" applyBorder="1" applyAlignment="1">
      <alignment horizontal="right" vertical="center" wrapText="1"/>
    </xf>
    <xf numFmtId="164" fontId="22" fillId="7" borderId="6" xfId="0" applyNumberFormat="1" applyFont="1" applyFill="1" applyBorder="1" applyAlignment="1">
      <alignment horizontal="right" vertical="center" wrapText="1"/>
    </xf>
    <xf numFmtId="164" fontId="13" fillId="11" borderId="0" xfId="0" applyNumberFormat="1" applyFont="1" applyFill="1"/>
    <xf numFmtId="164" fontId="41" fillId="11" borderId="0" xfId="0" applyNumberFormat="1" applyFont="1" applyFill="1"/>
    <xf numFmtId="164" fontId="14" fillId="13" borderId="0" xfId="0" applyNumberFormat="1" applyFont="1" applyFill="1"/>
    <xf numFmtId="164" fontId="32" fillId="13" borderId="0" xfId="0" applyNumberFormat="1" applyFont="1" applyFill="1"/>
    <xf numFmtId="164" fontId="13" fillId="0" borderId="0" xfId="0" applyNumberFormat="1" applyFont="1"/>
    <xf numFmtId="164" fontId="14" fillId="0" borderId="0" xfId="1" applyNumberFormat="1" applyFont="1"/>
    <xf numFmtId="0" fontId="2" fillId="28" borderId="0" xfId="0" applyFont="1" applyFill="1"/>
    <xf numFmtId="0" fontId="2" fillId="28" borderId="0" xfId="0" applyFont="1" applyFill="1" applyProtection="1">
      <protection locked="0"/>
    </xf>
    <xf numFmtId="0" fontId="2" fillId="28" borderId="0" xfId="0" applyFont="1" applyFill="1" applyAlignment="1" applyProtection="1">
      <alignment horizontal="center"/>
      <protection locked="0"/>
    </xf>
    <xf numFmtId="0" fontId="2" fillId="28" borderId="0" xfId="0" applyFont="1" applyFill="1" applyAlignment="1">
      <alignment horizontal="left" vertical="center" wrapText="1"/>
    </xf>
    <xf numFmtId="164" fontId="65" fillId="28" borderId="0" xfId="0" applyNumberFormat="1" applyFont="1" applyFill="1" applyAlignment="1" applyProtection="1">
      <alignment horizontal="right"/>
      <protection locked="0"/>
    </xf>
    <xf numFmtId="0" fontId="65" fillId="28" borderId="0" xfId="0" applyFont="1" applyFill="1" applyProtection="1">
      <protection locked="0"/>
    </xf>
    <xf numFmtId="164" fontId="65" fillId="28" borderId="0" xfId="0" applyNumberFormat="1" applyFont="1" applyFill="1" applyAlignment="1" applyProtection="1">
      <alignment horizontal="left"/>
      <protection locked="0"/>
    </xf>
    <xf numFmtId="2" fontId="36" fillId="9" borderId="6" xfId="3" applyNumberFormat="1" applyFont="1" applyFill="1" applyBorder="1" applyAlignment="1" applyProtection="1">
      <alignment horizontal="right" vertical="center" wrapText="1"/>
      <protection locked="0"/>
    </xf>
    <xf numFmtId="169" fontId="18" fillId="9" borderId="6" xfId="0" applyNumberFormat="1" applyFont="1" applyFill="1" applyBorder="1" applyAlignment="1" applyProtection="1">
      <alignment horizontal="right" vertical="center" wrapText="1"/>
      <protection locked="0"/>
    </xf>
    <xf numFmtId="169" fontId="39" fillId="9" borderId="6" xfId="0" applyNumberFormat="1" applyFont="1" applyFill="1" applyBorder="1" applyAlignment="1" applyProtection="1">
      <alignment horizontal="right" vertical="center" wrapText="1"/>
      <protection locked="0"/>
    </xf>
    <xf numFmtId="169" fontId="22" fillId="18" borderId="6" xfId="0" applyNumberFormat="1" applyFont="1" applyFill="1" applyBorder="1" applyAlignment="1">
      <alignment horizontal="right" vertical="center" wrapText="1"/>
    </xf>
    <xf numFmtId="169" fontId="14" fillId="4" borderId="6" xfId="1" applyNumberFormat="1" applyFont="1" applyFill="1" applyBorder="1" applyAlignment="1" applyProtection="1">
      <alignment horizontal="right" vertical="center" wrapText="1"/>
    </xf>
    <xf numFmtId="169" fontId="18" fillId="9" borderId="6" xfId="0" applyNumberFormat="1" applyFont="1" applyFill="1" applyBorder="1" applyAlignment="1">
      <alignment horizontal="right" vertical="center" wrapText="1"/>
    </xf>
    <xf numFmtId="2" fontId="36" fillId="9" borderId="6" xfId="1" applyNumberFormat="1" applyFont="1" applyFill="1" applyBorder="1" applyAlignment="1" applyProtection="1">
      <alignment horizontal="right" vertical="center" wrapText="1"/>
      <protection locked="0"/>
    </xf>
    <xf numFmtId="2" fontId="38" fillId="9" borderId="6" xfId="1" applyNumberFormat="1" applyFont="1" applyFill="1" applyBorder="1" applyAlignment="1" applyProtection="1">
      <alignment horizontal="right" vertical="center" wrapText="1"/>
      <protection locked="0"/>
    </xf>
    <xf numFmtId="2" fontId="40" fillId="0" borderId="6" xfId="1" applyNumberFormat="1" applyFont="1" applyFill="1" applyBorder="1" applyAlignment="1" applyProtection="1">
      <alignment horizontal="right" vertical="center" wrapText="1"/>
    </xf>
    <xf numFmtId="2" fontId="36" fillId="9" borderId="6" xfId="1" applyNumberFormat="1" applyFont="1" applyFill="1" applyBorder="1" applyAlignment="1" applyProtection="1">
      <alignment horizontal="right" vertical="center" wrapText="1"/>
    </xf>
    <xf numFmtId="2" fontId="36" fillId="0" borderId="6" xfId="1" applyNumberFormat="1" applyFont="1" applyFill="1" applyBorder="1" applyAlignment="1" applyProtection="1">
      <alignment horizontal="right" vertical="center" wrapText="1"/>
    </xf>
    <xf numFmtId="2" fontId="18" fillId="18" borderId="6" xfId="3" applyNumberFormat="1" applyFont="1" applyFill="1" applyBorder="1" applyAlignment="1" applyProtection="1">
      <alignment horizontal="right" vertical="center" wrapText="1"/>
    </xf>
    <xf numFmtId="2" fontId="14" fillId="4" borderId="6" xfId="0" applyNumberFormat="1" applyFont="1" applyFill="1" applyBorder="1" applyAlignment="1">
      <alignment horizontal="right" vertical="center" wrapText="1"/>
    </xf>
    <xf numFmtId="2" fontId="14" fillId="18" borderId="6" xfId="3" applyNumberFormat="1" applyFont="1" applyFill="1" applyBorder="1" applyAlignment="1" applyProtection="1">
      <alignment horizontal="right" vertical="center" wrapText="1"/>
    </xf>
    <xf numFmtId="169" fontId="18" fillId="16" borderId="6" xfId="0" applyNumberFormat="1" applyFont="1" applyFill="1" applyBorder="1" applyAlignment="1">
      <alignment horizontal="right" vertical="center" wrapText="1"/>
    </xf>
    <xf numFmtId="169" fontId="39" fillId="16" borderId="6" xfId="1" applyNumberFormat="1" applyFont="1" applyFill="1" applyBorder="1" applyAlignment="1" applyProtection="1">
      <alignment horizontal="right" vertical="center" wrapText="1"/>
    </xf>
    <xf numFmtId="169" fontId="39" fillId="16" borderId="6" xfId="0" applyNumberFormat="1" applyFont="1" applyFill="1" applyBorder="1" applyAlignment="1">
      <alignment horizontal="right" vertical="center" wrapText="1"/>
    </xf>
    <xf numFmtId="169" fontId="18" fillId="7" borderId="6" xfId="0" applyNumberFormat="1" applyFont="1" applyFill="1" applyBorder="1" applyAlignment="1">
      <alignment horizontal="right" vertical="center" wrapText="1"/>
    </xf>
    <xf numFmtId="2" fontId="38" fillId="9" borderId="6" xfId="1" applyNumberFormat="1" applyFont="1" applyFill="1" applyBorder="1" applyAlignment="1" applyProtection="1">
      <alignment horizontal="right" vertical="center" wrapText="1"/>
    </xf>
    <xf numFmtId="169" fontId="39" fillId="7" borderId="6" xfId="0" applyNumberFormat="1" applyFont="1" applyFill="1" applyBorder="1" applyAlignment="1">
      <alignment horizontal="right" vertical="center" wrapText="1"/>
    </xf>
    <xf numFmtId="169" fontId="18" fillId="11" borderId="6" xfId="0" applyNumberFormat="1" applyFont="1" applyFill="1" applyBorder="1" applyAlignment="1">
      <alignment horizontal="right" vertical="center" wrapText="1"/>
    </xf>
    <xf numFmtId="8" fontId="49" fillId="9" borderId="1" xfId="1" applyNumberFormat="1" applyFont="1" applyFill="1" applyBorder="1" applyAlignment="1" applyProtection="1">
      <alignment horizontal="right" vertical="center" wrapText="1"/>
      <protection locked="0"/>
    </xf>
    <xf numFmtId="8" fontId="5" fillId="9" borderId="1" xfId="1" applyNumberFormat="1" applyFont="1" applyFill="1" applyBorder="1" applyAlignment="1" applyProtection="1">
      <alignment horizontal="right" vertical="center" wrapText="1"/>
      <protection locked="0"/>
    </xf>
    <xf numFmtId="0" fontId="2" fillId="24" borderId="0" xfId="0" applyFont="1" applyFill="1" applyProtection="1">
      <protection locked="0"/>
    </xf>
    <xf numFmtId="0" fontId="2" fillId="15" borderId="0" xfId="0" applyFont="1" applyFill="1" applyProtection="1">
      <protection locked="0"/>
    </xf>
    <xf numFmtId="0" fontId="0" fillId="22" borderId="0" xfId="0" applyFill="1" applyProtection="1">
      <protection locked="0"/>
    </xf>
    <xf numFmtId="10" fontId="49" fillId="10" borderId="6" xfId="2" applyNumberFormat="1" applyFont="1" applyFill="1" applyBorder="1" applyAlignment="1" applyProtection="1">
      <alignment vertical="center" wrapText="1"/>
      <protection locked="0"/>
    </xf>
    <xf numFmtId="10" fontId="32" fillId="4" borderId="6" xfId="2" applyNumberFormat="1" applyFont="1" applyFill="1" applyBorder="1" applyAlignment="1" applyProtection="1">
      <alignment horizontal="right" vertical="center" wrapText="1"/>
    </xf>
    <xf numFmtId="10" fontId="18" fillId="4" borderId="6" xfId="2" applyNumberFormat="1" applyFont="1" applyFill="1" applyBorder="1" applyAlignment="1" applyProtection="1">
      <alignment horizontal="right" vertical="center" wrapText="1"/>
    </xf>
    <xf numFmtId="10" fontId="64" fillId="10" borderId="6" xfId="2" applyNumberFormat="1" applyFont="1" applyFill="1" applyBorder="1" applyAlignment="1" applyProtection="1">
      <alignment vertical="center" wrapText="1"/>
      <protection locked="0"/>
    </xf>
    <xf numFmtId="10" fontId="32" fillId="20" borderId="6" xfId="2" applyNumberFormat="1" applyFont="1" applyFill="1" applyBorder="1" applyAlignment="1" applyProtection="1">
      <alignment horizontal="right" vertical="center" wrapText="1"/>
    </xf>
    <xf numFmtId="0" fontId="60" fillId="11" borderId="0" xfId="0" applyFont="1" applyFill="1" applyProtection="1">
      <protection locked="0"/>
    </xf>
    <xf numFmtId="0" fontId="2" fillId="11" borderId="0" xfId="0" applyFont="1" applyFill="1" applyProtection="1">
      <protection locked="0"/>
    </xf>
    <xf numFmtId="170" fontId="0" fillId="9" borderId="16" xfId="0" applyNumberFormat="1" applyFill="1" applyBorder="1" applyAlignment="1" applyProtection="1">
      <alignment horizontal="center"/>
      <protection locked="0"/>
    </xf>
    <xf numFmtId="170" fontId="0" fillId="9" borderId="24" xfId="0" applyNumberFormat="1" applyFill="1" applyBorder="1" applyAlignment="1" applyProtection="1">
      <alignment horizontal="center"/>
      <protection locked="0"/>
    </xf>
    <xf numFmtId="164" fontId="0" fillId="9" borderId="28" xfId="1" applyNumberFormat="1" applyFont="1" applyFill="1" applyBorder="1" applyAlignment="1" applyProtection="1">
      <alignment horizontal="right"/>
      <protection locked="0"/>
    </xf>
    <xf numFmtId="0" fontId="0" fillId="9" borderId="23" xfId="0" applyFill="1" applyBorder="1" applyAlignment="1" applyProtection="1">
      <alignment horizontal="center"/>
      <protection locked="0"/>
    </xf>
    <xf numFmtId="164" fontId="0" fillId="9" borderId="23" xfId="1" applyNumberFormat="1" applyFont="1" applyFill="1" applyBorder="1" applyAlignment="1" applyProtection="1">
      <alignment horizontal="center"/>
      <protection locked="0"/>
    </xf>
    <xf numFmtId="164" fontId="0" fillId="9" borderId="28" xfId="1" applyNumberFormat="1" applyFont="1" applyFill="1" applyBorder="1" applyAlignment="1" applyProtection="1">
      <alignment horizontal="center"/>
      <protection locked="0"/>
    </xf>
    <xf numFmtId="164" fontId="0" fillId="9" borderId="29" xfId="3" applyNumberFormat="1" applyFont="1" applyFill="1" applyBorder="1" applyAlignment="1" applyProtection="1">
      <alignment horizontal="center"/>
      <protection locked="0"/>
    </xf>
    <xf numFmtId="170" fontId="0" fillId="9" borderId="23" xfId="0" applyNumberFormat="1" applyFill="1" applyBorder="1" applyAlignment="1" applyProtection="1">
      <alignment horizontal="center"/>
      <protection locked="0"/>
    </xf>
    <xf numFmtId="164" fontId="0" fillId="9" borderId="23" xfId="0" applyNumberFormat="1" applyFill="1" applyBorder="1" applyAlignment="1" applyProtection="1">
      <alignment horizontal="center"/>
      <protection locked="0"/>
    </xf>
    <xf numFmtId="0" fontId="2" fillId="11" borderId="0" xfId="0" applyFont="1" applyFill="1" applyAlignment="1">
      <alignment horizontal="left"/>
    </xf>
    <xf numFmtId="0" fontId="2" fillId="11" borderId="0" xfId="0" applyFont="1" applyFill="1" applyAlignment="1">
      <alignment horizontal="right"/>
    </xf>
    <xf numFmtId="0" fontId="2" fillId="11" borderId="0" xfId="0" applyFont="1" applyFill="1" applyAlignment="1">
      <alignment horizontal="center"/>
    </xf>
    <xf numFmtId="164" fontId="6" fillId="27" borderId="6" xfId="1" applyNumberFormat="1" applyFont="1" applyFill="1" applyBorder="1" applyAlignment="1" applyProtection="1">
      <alignment horizontal="right" vertical="center" wrapText="1"/>
    </xf>
    <xf numFmtId="164" fontId="6" fillId="27" borderId="5" xfId="1" applyNumberFormat="1" applyFont="1" applyFill="1" applyBorder="1" applyAlignment="1" applyProtection="1">
      <alignment horizontal="right" vertical="center" wrapText="1"/>
    </xf>
    <xf numFmtId="10" fontId="6" fillId="27" borderId="6" xfId="2" applyNumberFormat="1" applyFont="1" applyFill="1" applyBorder="1" applyAlignment="1" applyProtection="1">
      <alignment horizontal="right" vertical="center" wrapText="1"/>
    </xf>
    <xf numFmtId="8" fontId="27" fillId="23" borderId="1" xfId="1" applyNumberFormat="1" applyFont="1" applyFill="1" applyBorder="1" applyAlignment="1">
      <alignment horizontal="center" vertical="center" wrapText="1"/>
    </xf>
    <xf numFmtId="6" fontId="47" fillId="11" borderId="1" xfId="4" applyNumberFormat="1" applyFont="1" applyFill="1" applyBorder="1" applyAlignment="1">
      <alignment horizontal="center" vertical="center" wrapText="1"/>
    </xf>
    <xf numFmtId="164" fontId="6" fillId="10" borderId="6" xfId="1" applyNumberFormat="1" applyFont="1" applyFill="1" applyBorder="1" applyAlignment="1" applyProtection="1">
      <alignment vertical="center" wrapText="1"/>
    </xf>
    <xf numFmtId="164" fontId="5" fillId="15" borderId="13" xfId="1" applyNumberFormat="1" applyFont="1" applyFill="1" applyBorder="1" applyAlignment="1" applyProtection="1">
      <alignment vertical="center" wrapText="1"/>
    </xf>
    <xf numFmtId="164" fontId="5" fillId="15" borderId="1" xfId="1" applyNumberFormat="1" applyFont="1" applyFill="1" applyBorder="1" applyAlignment="1" applyProtection="1">
      <alignment vertical="center" wrapText="1"/>
    </xf>
    <xf numFmtId="164" fontId="5" fillId="15" borderId="1" xfId="1" applyNumberFormat="1" applyFont="1" applyFill="1" applyBorder="1" applyAlignment="1" applyProtection="1">
      <alignment horizontal="right" vertical="center" wrapText="1"/>
    </xf>
    <xf numFmtId="164" fontId="5" fillId="15" borderId="1" xfId="1" applyNumberFormat="1" applyFont="1" applyFill="1" applyBorder="1" applyAlignment="1" applyProtection="1">
      <alignment horizontal="right" vertical="center" wrapText="1"/>
      <protection locked="0"/>
    </xf>
    <xf numFmtId="164" fontId="5" fillId="15" borderId="3" xfId="1" applyNumberFormat="1" applyFont="1" applyFill="1" applyBorder="1" applyAlignment="1" applyProtection="1">
      <alignment vertical="center" wrapText="1"/>
    </xf>
    <xf numFmtId="164" fontId="8" fillId="15" borderId="6" xfId="1" applyNumberFormat="1" applyFont="1" applyFill="1" applyBorder="1" applyAlignment="1" applyProtection="1">
      <alignment vertical="center" wrapText="1"/>
    </xf>
    <xf numFmtId="164" fontId="49" fillId="15" borderId="6" xfId="1" applyNumberFormat="1" applyFont="1" applyFill="1" applyBorder="1" applyAlignment="1" applyProtection="1">
      <alignment vertical="center" wrapText="1"/>
    </xf>
    <xf numFmtId="164" fontId="66" fillId="19" borderId="0" xfId="0" applyNumberFormat="1" applyFont="1" applyFill="1"/>
    <xf numFmtId="164" fontId="67" fillId="19" borderId="0" xfId="0" applyNumberFormat="1" applyFont="1" applyFill="1"/>
    <xf numFmtId="164" fontId="69" fillId="11" borderId="0" xfId="0" applyNumberFormat="1" applyFont="1" applyFill="1"/>
    <xf numFmtId="164" fontId="66" fillId="11" borderId="0" xfId="0" applyNumberFormat="1" applyFont="1" applyFill="1"/>
    <xf numFmtId="164" fontId="66" fillId="12" borderId="0" xfId="0" applyNumberFormat="1" applyFont="1" applyFill="1"/>
    <xf numFmtId="164" fontId="70" fillId="11" borderId="0" xfId="0" applyNumberFormat="1" applyFont="1" applyFill="1"/>
    <xf numFmtId="164" fontId="67" fillId="12" borderId="0" xfId="0" applyNumberFormat="1" applyFont="1" applyFill="1"/>
    <xf numFmtId="164" fontId="41" fillId="25" borderId="6" xfId="1" applyNumberFormat="1" applyFont="1" applyFill="1" applyBorder="1" applyAlignment="1" applyProtection="1">
      <alignment horizontal="right" vertical="center" wrapText="1"/>
      <protection locked="0"/>
    </xf>
    <xf numFmtId="165" fontId="36" fillId="15" borderId="6" xfId="1" applyNumberFormat="1" applyFont="1" applyFill="1" applyBorder="1" applyAlignment="1" applyProtection="1">
      <alignment horizontal="center" vertical="center" wrapText="1"/>
      <protection locked="0"/>
    </xf>
    <xf numFmtId="0" fontId="68" fillId="19" borderId="0" xfId="0" applyFont="1" applyFill="1" applyAlignment="1">
      <alignment horizontal="center" wrapText="1"/>
    </xf>
    <xf numFmtId="0" fontId="68" fillId="12" borderId="0" xfId="0" applyFont="1" applyFill="1" applyAlignment="1">
      <alignment horizontal="center" wrapText="1"/>
    </xf>
    <xf numFmtId="0" fontId="44" fillId="13" borderId="0" xfId="0" applyFont="1" applyFill="1" applyAlignment="1">
      <alignment horizontal="center" wrapText="1"/>
    </xf>
    <xf numFmtId="9" fontId="36" fillId="4" borderId="1" xfId="2" applyFont="1" applyFill="1" applyBorder="1" applyAlignment="1" applyProtection="1">
      <alignment horizontal="right" vertical="center" wrapText="1"/>
    </xf>
    <xf numFmtId="9" fontId="36" fillId="3" borderId="1" xfId="2" applyFont="1" applyFill="1" applyBorder="1" applyAlignment="1" applyProtection="1">
      <alignment horizontal="right" vertical="center" wrapText="1"/>
    </xf>
    <xf numFmtId="0" fontId="8" fillId="2" borderId="2" xfId="0" applyFont="1" applyFill="1" applyBorder="1" applyAlignment="1">
      <alignment horizontal="center" vertical="center" wrapText="1"/>
    </xf>
    <xf numFmtId="0" fontId="8" fillId="2" borderId="8" xfId="0"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46" fillId="4" borderId="14" xfId="0" applyFont="1" applyFill="1" applyBorder="1" applyAlignment="1">
      <alignment vertical="center" wrapText="1"/>
    </xf>
    <xf numFmtId="0" fontId="46" fillId="4" borderId="7"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46" fillId="8" borderId="11" xfId="0" applyFont="1" applyFill="1" applyBorder="1" applyAlignment="1">
      <alignment vertical="center" wrapText="1"/>
    </xf>
    <xf numFmtId="0" fontId="46" fillId="8" borderId="6" xfId="0" applyFont="1" applyFill="1" applyBorder="1" applyAlignment="1">
      <alignment vertical="center" wrapText="1"/>
    </xf>
    <xf numFmtId="0" fontId="46" fillId="4" borderId="2" xfId="0" applyFont="1" applyFill="1" applyBorder="1" applyAlignment="1">
      <alignment vertical="center" wrapText="1"/>
    </xf>
    <xf numFmtId="0" fontId="46" fillId="4" borderId="3" xfId="0" applyFont="1" applyFill="1" applyBorder="1" applyAlignment="1">
      <alignment vertical="center" wrapText="1"/>
    </xf>
    <xf numFmtId="0" fontId="58" fillId="4" borderId="14" xfId="0" applyFont="1" applyFill="1" applyBorder="1" applyAlignment="1">
      <alignment vertical="center" wrapText="1"/>
    </xf>
    <xf numFmtId="0" fontId="58" fillId="4" borderId="7" xfId="0" applyFont="1" applyFill="1" applyBorder="1" applyAlignment="1">
      <alignment vertical="center" wrapText="1"/>
    </xf>
    <xf numFmtId="0" fontId="58" fillId="4" borderId="11" xfId="0" applyFont="1" applyFill="1" applyBorder="1" applyAlignment="1">
      <alignment vertical="center" wrapText="1"/>
    </xf>
    <xf numFmtId="0" fontId="58" fillId="4" borderId="6" xfId="0" applyFont="1" applyFill="1" applyBorder="1" applyAlignment="1">
      <alignment vertical="center" wrapText="1"/>
    </xf>
    <xf numFmtId="0" fontId="58" fillId="4" borderId="2" xfId="0" applyFont="1" applyFill="1" applyBorder="1" applyAlignment="1">
      <alignment vertical="center" wrapText="1"/>
    </xf>
    <xf numFmtId="0" fontId="58" fillId="4" borderId="3" xfId="0" applyFont="1" applyFill="1" applyBorder="1" applyAlignment="1">
      <alignment vertical="center" wrapText="1"/>
    </xf>
    <xf numFmtId="0" fontId="46" fillId="8" borderId="14" xfId="0" applyFont="1" applyFill="1" applyBorder="1" applyAlignment="1">
      <alignment vertical="center" wrapText="1"/>
    </xf>
    <xf numFmtId="0" fontId="46" fillId="8" borderId="7" xfId="0" applyFont="1" applyFill="1" applyBorder="1" applyAlignment="1">
      <alignment vertical="center" wrapText="1"/>
    </xf>
    <xf numFmtId="0" fontId="46" fillId="8" borderId="12" xfId="0" applyFont="1" applyFill="1" applyBorder="1" applyAlignment="1">
      <alignment vertical="center" wrapText="1"/>
    </xf>
    <xf numFmtId="0" fontId="46" fillId="8" borderId="4" xfId="0" applyFont="1" applyFill="1" applyBorder="1" applyAlignment="1">
      <alignment vertical="center" wrapText="1"/>
    </xf>
    <xf numFmtId="0" fontId="46" fillId="4" borderId="0" xfId="0" applyFont="1" applyFill="1" applyAlignment="1">
      <alignment vertical="center" wrapText="1"/>
    </xf>
    <xf numFmtId="0" fontId="46" fillId="4" borderId="11" xfId="0" applyFont="1" applyFill="1" applyBorder="1" applyAlignment="1">
      <alignment vertical="center" wrapText="1"/>
    </xf>
    <xf numFmtId="0" fontId="46" fillId="4" borderId="6" xfId="0" applyFont="1" applyFill="1" applyBorder="1" applyAlignment="1">
      <alignment vertical="center" wrapText="1"/>
    </xf>
    <xf numFmtId="0" fontId="46" fillId="20" borderId="14" xfId="0" applyFont="1" applyFill="1" applyBorder="1" applyAlignment="1">
      <alignment vertical="center" wrapText="1"/>
    </xf>
    <xf numFmtId="0" fontId="46" fillId="20" borderId="7" xfId="0" applyFont="1" applyFill="1" applyBorder="1" applyAlignment="1">
      <alignment vertical="center" wrapText="1"/>
    </xf>
    <xf numFmtId="0" fontId="46" fillId="20" borderId="14" xfId="0" applyFont="1" applyFill="1" applyBorder="1" applyAlignment="1">
      <alignment vertical="top" wrapText="1"/>
    </xf>
    <xf numFmtId="0" fontId="46" fillId="20" borderId="7" xfId="0" applyFont="1" applyFill="1" applyBorder="1" applyAlignment="1">
      <alignment vertical="top" wrapText="1"/>
    </xf>
    <xf numFmtId="0" fontId="8" fillId="2" borderId="10" xfId="0" applyFont="1" applyFill="1" applyBorder="1" applyAlignment="1" applyProtection="1">
      <alignment horizontal="center" vertical="top" wrapText="1"/>
      <protection locked="0"/>
    </xf>
    <xf numFmtId="0" fontId="8" fillId="2" borderId="9" xfId="0" applyFont="1" applyFill="1" applyBorder="1" applyAlignment="1" applyProtection="1">
      <alignment horizontal="center" vertical="top" wrapText="1"/>
      <protection locked="0"/>
    </xf>
    <xf numFmtId="0" fontId="8" fillId="2" borderId="10"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164" fontId="5" fillId="2" borderId="11" xfId="1" applyNumberFormat="1" applyFont="1" applyFill="1" applyBorder="1" applyAlignment="1" applyProtection="1">
      <alignment horizontal="center" vertical="center" wrapText="1"/>
      <protection locked="0"/>
    </xf>
    <xf numFmtId="164" fontId="5" fillId="2" borderId="5" xfId="1" applyNumberFormat="1" applyFont="1" applyFill="1" applyBorder="1" applyAlignment="1" applyProtection="1">
      <alignment horizontal="center" vertical="center" wrapText="1"/>
      <protection locked="0"/>
    </xf>
    <xf numFmtId="164" fontId="5" fillId="2" borderId="6" xfId="1" applyNumberFormat="1"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19" fillId="4" borderId="14" xfId="0" applyFont="1" applyFill="1" applyBorder="1" applyAlignment="1">
      <alignment vertical="center" wrapText="1"/>
    </xf>
    <xf numFmtId="0" fontId="19" fillId="4" borderId="7" xfId="0" applyFont="1" applyFill="1" applyBorder="1" applyAlignment="1">
      <alignment vertical="center" wrapText="1"/>
    </xf>
    <xf numFmtId="0" fontId="17" fillId="4" borderId="11" xfId="0" applyFont="1" applyFill="1" applyBorder="1" applyAlignment="1">
      <alignment vertical="center" wrapText="1"/>
    </xf>
    <xf numFmtId="0" fontId="17" fillId="4" borderId="6" xfId="0" applyFont="1" applyFill="1" applyBorder="1" applyAlignment="1">
      <alignment vertical="center" wrapText="1"/>
    </xf>
    <xf numFmtId="0" fontId="19" fillId="4" borderId="2" xfId="0" applyFont="1" applyFill="1" applyBorder="1" applyAlignment="1">
      <alignment vertical="center" wrapText="1"/>
    </xf>
    <xf numFmtId="0" fontId="19" fillId="4" borderId="3" xfId="0" applyFont="1" applyFill="1" applyBorder="1" applyAlignment="1">
      <alignment vertical="center" wrapText="1"/>
    </xf>
    <xf numFmtId="0" fontId="19" fillId="4" borderId="11" xfId="0" applyFont="1" applyFill="1" applyBorder="1" applyAlignment="1">
      <alignment vertical="center" wrapText="1"/>
    </xf>
    <xf numFmtId="0" fontId="19" fillId="4" borderId="6" xfId="0" applyFont="1" applyFill="1" applyBorder="1" applyAlignment="1">
      <alignment vertical="center" wrapText="1"/>
    </xf>
    <xf numFmtId="0" fontId="17" fillId="4" borderId="14" xfId="0" applyFont="1" applyFill="1" applyBorder="1" applyAlignment="1">
      <alignment vertical="center" wrapText="1"/>
    </xf>
    <xf numFmtId="0" fontId="17" fillId="4" borderId="7" xfId="0" applyFont="1" applyFill="1" applyBorder="1" applyAlignment="1">
      <alignment vertical="center" wrapText="1"/>
    </xf>
    <xf numFmtId="49" fontId="4" fillId="2" borderId="10" xfId="0" applyNumberFormat="1" applyFont="1" applyFill="1" applyBorder="1" applyAlignment="1">
      <alignment horizontal="center" vertical="center" wrapText="1"/>
    </xf>
    <xf numFmtId="49" fontId="4" fillId="2" borderId="9"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top" textRotation="90" wrapText="1"/>
    </xf>
    <xf numFmtId="0" fontId="4" fillId="2" borderId="9" xfId="0" applyFont="1" applyFill="1" applyBorder="1" applyAlignment="1">
      <alignment horizontal="center" vertical="top" textRotation="90" wrapText="1"/>
    </xf>
    <xf numFmtId="0" fontId="4" fillId="2" borderId="10" xfId="0" applyFont="1" applyFill="1" applyBorder="1" applyAlignment="1">
      <alignment horizontal="center" vertical="top" wrapText="1"/>
    </xf>
    <xf numFmtId="0" fontId="4" fillId="2" borderId="9"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7" fillId="4" borderId="2" xfId="0" applyFont="1" applyFill="1" applyBorder="1" applyAlignment="1">
      <alignment vertical="center" wrapText="1"/>
    </xf>
    <xf numFmtId="0" fontId="17" fillId="4" borderId="3" xfId="0" applyFont="1" applyFill="1" applyBorder="1" applyAlignment="1">
      <alignment vertical="center" wrapText="1"/>
    </xf>
    <xf numFmtId="164" fontId="3" fillId="2" borderId="11" xfId="1" applyNumberFormat="1" applyFont="1" applyFill="1" applyBorder="1" applyAlignment="1">
      <alignment horizontal="center" vertical="center" wrapText="1"/>
    </xf>
    <xf numFmtId="164" fontId="3" fillId="2" borderId="5" xfId="1" applyNumberFormat="1" applyFont="1" applyFill="1" applyBorder="1" applyAlignment="1">
      <alignment horizontal="center" vertical="center" wrapText="1"/>
    </xf>
    <xf numFmtId="164" fontId="3" fillId="2" borderId="6" xfId="1" applyNumberFormat="1" applyFont="1" applyFill="1" applyBorder="1" applyAlignment="1">
      <alignment horizontal="center" vertical="center" wrapText="1"/>
    </xf>
    <xf numFmtId="0" fontId="12" fillId="20" borderId="12" xfId="0" applyFont="1" applyFill="1" applyBorder="1" applyAlignment="1">
      <alignment vertical="center" wrapText="1"/>
    </xf>
    <xf numFmtId="0" fontId="12" fillId="20" borderId="4" xfId="0" applyFont="1" applyFill="1" applyBorder="1" applyAlignment="1">
      <alignment vertical="center" wrapText="1"/>
    </xf>
    <xf numFmtId="0" fontId="12" fillId="20" borderId="14" xfId="0" applyFont="1" applyFill="1" applyBorder="1" applyAlignment="1">
      <alignment vertical="center" wrapText="1"/>
    </xf>
    <xf numFmtId="0" fontId="12" fillId="20" borderId="7" xfId="0" applyFont="1" applyFill="1" applyBorder="1" applyAlignment="1">
      <alignment vertical="center" wrapText="1"/>
    </xf>
    <xf numFmtId="0" fontId="12" fillId="20" borderId="11" xfId="0" applyFont="1" applyFill="1" applyBorder="1" applyAlignment="1">
      <alignment vertical="center" wrapText="1"/>
    </xf>
    <xf numFmtId="0" fontId="12" fillId="20" borderId="6" xfId="0" applyFont="1" applyFill="1" applyBorder="1" applyAlignment="1">
      <alignment vertical="center" wrapText="1"/>
    </xf>
    <xf numFmtId="0" fontId="4"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7" fillId="4" borderId="0" xfId="0" applyFont="1" applyFill="1" applyAlignment="1">
      <alignment vertical="center" wrapText="1"/>
    </xf>
    <xf numFmtId="0" fontId="17" fillId="4" borderId="12" xfId="0" applyFont="1" applyFill="1" applyBorder="1" applyAlignment="1">
      <alignment horizontal="center" vertical="center" wrapText="1"/>
    </xf>
    <xf numFmtId="0" fontId="17" fillId="4" borderId="4" xfId="0" applyFont="1" applyFill="1" applyBorder="1" applyAlignment="1">
      <alignment horizontal="center" vertical="center" wrapText="1"/>
    </xf>
    <xf numFmtId="6" fontId="18" fillId="4" borderId="12" xfId="1" applyNumberFormat="1" applyFont="1" applyFill="1" applyBorder="1" applyAlignment="1" applyProtection="1">
      <alignment horizontal="left" vertical="center" wrapText="1"/>
    </xf>
    <xf numFmtId="6" fontId="18" fillId="4" borderId="15" xfId="1" applyNumberFormat="1" applyFont="1" applyFill="1" applyBorder="1" applyAlignment="1" applyProtection="1">
      <alignment horizontal="left" vertical="center" wrapText="1"/>
    </xf>
    <xf numFmtId="6" fontId="18" fillId="4" borderId="4" xfId="1" applyNumberFormat="1" applyFont="1" applyFill="1" applyBorder="1" applyAlignment="1" applyProtection="1">
      <alignment horizontal="left"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6" fontId="20" fillId="4" borderId="2" xfId="1" applyNumberFormat="1" applyFont="1" applyFill="1" applyBorder="1" applyAlignment="1" applyProtection="1">
      <alignment horizontal="left" vertical="center" wrapText="1"/>
    </xf>
    <xf numFmtId="6" fontId="20" fillId="4" borderId="8" xfId="1" applyNumberFormat="1" applyFont="1" applyFill="1" applyBorder="1" applyAlignment="1" applyProtection="1">
      <alignment horizontal="left" vertical="center" wrapText="1"/>
    </xf>
    <xf numFmtId="6" fontId="20" fillId="4" borderId="3" xfId="1" applyNumberFormat="1" applyFont="1" applyFill="1" applyBorder="1" applyAlignment="1" applyProtection="1">
      <alignment horizontal="left" vertical="center" wrapText="1"/>
    </xf>
    <xf numFmtId="0" fontId="19" fillId="4" borderId="12"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4" fillId="12" borderId="15" xfId="0" applyFont="1" applyFill="1" applyBorder="1" applyAlignment="1">
      <alignment horizontal="center" vertical="center" wrapText="1"/>
    </xf>
    <xf numFmtId="0" fontId="4" fillId="13" borderId="15" xfId="0" applyFont="1" applyFill="1" applyBorder="1" applyAlignment="1">
      <alignment horizontal="center" vertical="center" wrapText="1"/>
    </xf>
    <xf numFmtId="0" fontId="2" fillId="0" borderId="13"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9" xfId="0" applyFont="1" applyBorder="1" applyAlignment="1">
      <alignment horizontal="center" vertical="center" textRotation="90"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4" fillId="19" borderId="2" xfId="0" applyFont="1" applyFill="1" applyBorder="1" applyAlignment="1">
      <alignment horizontal="center" vertical="center" wrapText="1"/>
    </xf>
    <xf numFmtId="0" fontId="14" fillId="19" borderId="3"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4" fillId="12" borderId="2" xfId="0" applyFont="1" applyFill="1" applyBorder="1" applyAlignment="1">
      <alignment horizontal="center" vertical="center" wrapText="1"/>
    </xf>
    <xf numFmtId="0" fontId="14" fillId="12" borderId="3" xfId="0" applyFont="1" applyFill="1" applyBorder="1" applyAlignment="1">
      <alignment horizontal="center" vertical="center" wrapText="1"/>
    </xf>
    <xf numFmtId="0" fontId="14" fillId="18" borderId="2" xfId="0" applyFont="1" applyFill="1" applyBorder="1" applyAlignment="1">
      <alignment horizontal="center" vertical="center" wrapText="1"/>
    </xf>
    <xf numFmtId="0" fontId="14" fillId="18" borderId="3" xfId="0" applyFont="1" applyFill="1" applyBorder="1" applyAlignment="1">
      <alignment horizontal="center" vertical="center" wrapText="1"/>
    </xf>
    <xf numFmtId="0" fontId="12" fillId="18" borderId="2" xfId="0" applyFont="1" applyFill="1" applyBorder="1" applyAlignment="1">
      <alignment horizontal="center" vertical="center" wrapText="1"/>
    </xf>
    <xf numFmtId="0" fontId="12" fillId="18" borderId="3" xfId="0" applyFont="1" applyFill="1" applyBorder="1" applyAlignment="1">
      <alignment horizontal="center" vertical="center" wrapText="1"/>
    </xf>
    <xf numFmtId="0" fontId="12" fillId="19" borderId="2" xfId="0" applyFont="1" applyFill="1" applyBorder="1" applyAlignment="1">
      <alignment horizontal="center" vertical="center" wrapText="1"/>
    </xf>
    <xf numFmtId="0" fontId="12" fillId="19" borderId="8" xfId="0" applyFont="1" applyFill="1" applyBorder="1" applyAlignment="1">
      <alignment horizontal="center" vertical="center" wrapText="1"/>
    </xf>
    <xf numFmtId="0" fontId="12" fillId="19" borderId="3" xfId="0" applyFont="1" applyFill="1" applyBorder="1" applyAlignment="1">
      <alignment horizontal="center" vertical="center" wrapText="1"/>
    </xf>
    <xf numFmtId="164" fontId="12" fillId="19" borderId="2" xfId="0" applyNumberFormat="1" applyFont="1" applyFill="1" applyBorder="1" applyAlignment="1">
      <alignment horizontal="center" vertical="center" wrapText="1"/>
    </xf>
    <xf numFmtId="164" fontId="12" fillId="19" borderId="3" xfId="0" applyNumberFormat="1" applyFont="1" applyFill="1" applyBorder="1" applyAlignment="1">
      <alignment horizontal="center" vertical="center" wrapText="1"/>
    </xf>
    <xf numFmtId="0" fontId="12" fillId="18" borderId="8"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2" fillId="13" borderId="8" xfId="0" applyFont="1" applyFill="1" applyBorder="1" applyAlignment="1">
      <alignment horizontal="center" vertical="center" wrapText="1"/>
    </xf>
    <xf numFmtId="0" fontId="14" fillId="13" borderId="2"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2" fillId="12" borderId="8" xfId="0" applyFont="1" applyFill="1" applyBorder="1" applyAlignment="1">
      <alignment horizontal="center" vertical="center" wrapText="1"/>
    </xf>
    <xf numFmtId="164" fontId="12" fillId="18" borderId="2" xfId="0" applyNumberFormat="1" applyFont="1" applyFill="1" applyBorder="1" applyAlignment="1">
      <alignment horizontal="center" vertical="center" wrapText="1"/>
    </xf>
    <xf numFmtId="164" fontId="12" fillId="18" borderId="3" xfId="0" applyNumberFormat="1" applyFont="1" applyFill="1" applyBorder="1" applyAlignment="1">
      <alignment horizontal="center" vertical="center" wrapText="1"/>
    </xf>
    <xf numFmtId="164" fontId="12" fillId="13" borderId="2" xfId="0" applyNumberFormat="1" applyFont="1" applyFill="1" applyBorder="1" applyAlignment="1">
      <alignment horizontal="center" vertical="center" wrapText="1"/>
    </xf>
    <xf numFmtId="164" fontId="12" fillId="13" borderId="3" xfId="0" applyNumberFormat="1" applyFont="1" applyFill="1" applyBorder="1" applyAlignment="1">
      <alignment horizontal="center" vertical="center" wrapText="1"/>
    </xf>
    <xf numFmtId="164" fontId="12" fillId="12" borderId="2" xfId="0" applyNumberFormat="1" applyFont="1" applyFill="1" applyBorder="1" applyAlignment="1">
      <alignment horizontal="center" vertical="center" wrapText="1"/>
    </xf>
    <xf numFmtId="164" fontId="12" fillId="12" borderId="3" xfId="0" applyNumberFormat="1" applyFont="1" applyFill="1" applyBorder="1" applyAlignment="1">
      <alignment horizontal="center" vertical="center" wrapText="1"/>
    </xf>
    <xf numFmtId="0" fontId="31" fillId="3" borderId="4"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7" xfId="0" applyFont="1" applyFill="1" applyBorder="1" applyAlignment="1">
      <alignment horizontal="center" vertical="center" wrapText="1"/>
    </xf>
    <xf numFmtId="49" fontId="45" fillId="9" borderId="16" xfId="0" applyNumberFormat="1" applyFont="1" applyFill="1" applyBorder="1" applyAlignment="1">
      <alignment horizontal="center" vertical="center" wrapText="1"/>
    </xf>
    <xf numFmtId="49" fontId="45" fillId="9" borderId="16" xfId="0" applyNumberFormat="1" applyFont="1" applyFill="1" applyBorder="1" applyAlignment="1">
      <alignment horizontal="left" vertical="center" wrapText="1"/>
    </xf>
    <xf numFmtId="49" fontId="72" fillId="29" borderId="16" xfId="0" applyNumberFormat="1" applyFont="1" applyFill="1" applyBorder="1" applyAlignment="1">
      <alignment horizontal="center" vertical="center" wrapText="1"/>
    </xf>
    <xf numFmtId="49" fontId="72" fillId="29" borderId="16" xfId="0" applyNumberFormat="1" applyFont="1" applyFill="1" applyBorder="1" applyAlignment="1">
      <alignment horizontal="left" vertical="center" wrapText="1"/>
    </xf>
    <xf numFmtId="0" fontId="72" fillId="29" borderId="16" xfId="0" applyFont="1" applyFill="1" applyBorder="1" applyAlignment="1">
      <alignment horizontal="center" vertical="center" wrapText="1"/>
    </xf>
    <xf numFmtId="0" fontId="72" fillId="29" borderId="16" xfId="0" applyFont="1" applyFill="1" applyBorder="1" applyAlignment="1">
      <alignment horizontal="left" vertical="center" wrapText="1"/>
    </xf>
    <xf numFmtId="0" fontId="12" fillId="29" borderId="16" xfId="0" applyFont="1" applyFill="1" applyBorder="1" applyAlignment="1">
      <alignment horizontal="center" vertical="center" wrapText="1"/>
    </xf>
    <xf numFmtId="0" fontId="12" fillId="29" borderId="16" xfId="0" applyFont="1" applyFill="1" applyBorder="1" applyAlignment="1">
      <alignment horizontal="left" vertical="center" wrapText="1"/>
    </xf>
    <xf numFmtId="49" fontId="12" fillId="29" borderId="16" xfId="0" applyNumberFormat="1" applyFont="1" applyFill="1" applyBorder="1" applyAlignment="1">
      <alignment horizontal="center" vertical="center" wrapText="1"/>
    </xf>
    <xf numFmtId="49" fontId="12" fillId="29" borderId="16" xfId="0" applyNumberFormat="1" applyFont="1" applyFill="1" applyBorder="1" applyAlignment="1">
      <alignment horizontal="left" vertical="center" wrapText="1"/>
    </xf>
    <xf numFmtId="0" fontId="73" fillId="9" borderId="16" xfId="0" applyFont="1" applyFill="1" applyBorder="1" applyAlignment="1">
      <alignment horizontal="center" vertical="center" wrapText="1"/>
    </xf>
    <xf numFmtId="0" fontId="73" fillId="9" borderId="16" xfId="0" applyFont="1" applyFill="1" applyBorder="1" applyAlignment="1">
      <alignment horizontal="right" vertical="center" wrapText="1"/>
    </xf>
    <xf numFmtId="168" fontId="74" fillId="0" borderId="0" xfId="1" applyNumberFormat="1" applyFont="1"/>
    <xf numFmtId="164" fontId="75" fillId="19" borderId="0" xfId="0" applyNumberFormat="1" applyFont="1" applyFill="1"/>
    <xf numFmtId="164" fontId="75" fillId="12" borderId="0" xfId="0" applyNumberFormat="1" applyFont="1" applyFill="1"/>
    <xf numFmtId="164" fontId="74" fillId="13" borderId="0" xfId="0" applyNumberFormat="1" applyFont="1" applyFill="1"/>
    <xf numFmtId="0" fontId="76" fillId="0" borderId="0" xfId="0" applyFont="1"/>
    <xf numFmtId="164" fontId="76" fillId="0" borderId="0" xfId="0" applyNumberFormat="1" applyFont="1"/>
    <xf numFmtId="164" fontId="74" fillId="0" borderId="0" xfId="1" applyNumberFormat="1" applyFont="1"/>
    <xf numFmtId="0" fontId="44" fillId="0" borderId="0" xfId="0" applyFont="1" applyAlignment="1">
      <alignment horizontal="center" wrapText="1"/>
    </xf>
  </cellXfs>
  <cellStyles count="6">
    <cellStyle name="Komma" xfId="3" builtinId="3"/>
    <cellStyle name="Komma 2" xfId="5" xr:uid="{4B7BA341-3642-40A8-AEF4-E5610D24785C}"/>
    <cellStyle name="Prozent" xfId="2" builtinId="5"/>
    <cellStyle name="Standard" xfId="0" builtinId="0"/>
    <cellStyle name="Währung" xfId="1" builtinId="4"/>
    <cellStyle name="Währung 2" xfId="4" xr:uid="{F6799BF9-957B-4932-A8D7-E63502A6201B}"/>
  </cellStyles>
  <dxfs count="1">
    <dxf>
      <fill>
        <patternFill>
          <bgColor rgb="FFFF99FF"/>
        </patternFill>
      </fill>
    </dxf>
  </dxfs>
  <tableStyles count="0" defaultTableStyle="TableStyleMedium2" defaultPivotStyle="PivotStyleLight16"/>
  <colors>
    <mruColors>
      <color rgb="FFFF99FF"/>
      <color rgb="FFFF99CC"/>
      <color rgb="FFFF66FF"/>
      <color rgb="FFFF66CC"/>
      <color rgb="FFCC66FF"/>
      <color rgb="FF9966FF"/>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703384</xdr:colOff>
      <xdr:row>8</xdr:row>
      <xdr:rowOff>139211</xdr:rowOff>
    </xdr:to>
    <xdr:sp macro="" textlink="">
      <xdr:nvSpPr>
        <xdr:cNvPr id="2" name="Legende: mit gebogener Linie mit Akzentuierungsbalken 1">
          <a:extLst>
            <a:ext uri="{FF2B5EF4-FFF2-40B4-BE49-F238E27FC236}">
              <a16:creationId xmlns:a16="http://schemas.microsoft.com/office/drawing/2014/main" id="{B993DBA2-75E2-4C61-9FCD-D736377CDE29}"/>
            </a:ext>
          </a:extLst>
        </xdr:cNvPr>
        <xdr:cNvSpPr/>
      </xdr:nvSpPr>
      <xdr:spPr>
        <a:xfrm flipH="1">
          <a:off x="0" y="959827"/>
          <a:ext cx="703384" cy="732692"/>
        </a:xfrm>
        <a:prstGeom prst="accentCallout2">
          <a:avLst>
            <a:gd name="adj1" fmla="val 18750"/>
            <a:gd name="adj2" fmla="val -8333"/>
            <a:gd name="adj3" fmla="val 18750"/>
            <a:gd name="adj4" fmla="val -16667"/>
            <a:gd name="adj5" fmla="val 18913"/>
            <a:gd name="adj6" fmla="val -23961"/>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e-DE" sz="600" u="sng">
              <a:solidFill>
                <a:schemeClr val="tx1"/>
              </a:solidFill>
              <a:latin typeface="Hero New Light" panose="02000400000000000000" pitchFamily="50" charset="0"/>
            </a:rPr>
            <a:t>Modèle 1:</a:t>
          </a:r>
        </a:p>
        <a:p>
          <a:r>
            <a:rPr lang="de-DE" sz="600">
              <a:solidFill>
                <a:schemeClr val="tx1"/>
              </a:solidFill>
              <a:latin typeface="Hero New Light" panose="02000400000000000000" pitchFamily="50" charset="0"/>
            </a:rPr>
            <a:t>Répartition entre les ménages connectés</a:t>
          </a:r>
          <a:endParaRPr lang="fr-FR" sz="600">
            <a:solidFill>
              <a:schemeClr val="tx1"/>
            </a:solidFill>
            <a:latin typeface="Hero New Light" panose="02000400000000000000" pitchFamily="50" charset="0"/>
          </a:endParaRPr>
        </a:p>
        <a:p>
          <a:pPr marL="342900" indent="-342900">
            <a:buFont typeface="+mj-lt"/>
            <a:buAutoNum type="arabicPeriod"/>
          </a:pPr>
          <a:endParaRPr lang="de-DE" sz="600">
            <a:solidFill>
              <a:schemeClr val="tx1"/>
            </a:solidFill>
            <a:latin typeface="Hero New Light" panose="02000400000000000000" pitchFamily="50" charset="0"/>
          </a:endParaRPr>
        </a:p>
        <a:p>
          <a:endParaRPr lang="de-DE" sz="600">
            <a:solidFill>
              <a:schemeClr val="tx1"/>
            </a:solidFill>
            <a:latin typeface="Hero New Light" panose="02000400000000000000" pitchFamily="50" charset="0"/>
          </a:endParaRPr>
        </a:p>
      </xdr:txBody>
    </xdr:sp>
    <xdr:clientData/>
  </xdr:twoCellAnchor>
  <xdr:twoCellAnchor>
    <xdr:from>
      <xdr:col>0</xdr:col>
      <xdr:colOff>0</xdr:colOff>
      <xdr:row>9</xdr:row>
      <xdr:rowOff>21980</xdr:rowOff>
    </xdr:from>
    <xdr:to>
      <xdr:col>0</xdr:col>
      <xdr:colOff>688730</xdr:colOff>
      <xdr:row>12</xdr:row>
      <xdr:rowOff>256443</xdr:rowOff>
    </xdr:to>
    <xdr:sp macro="" textlink="">
      <xdr:nvSpPr>
        <xdr:cNvPr id="3" name="Legende: mit gebogener Linie mit Akzentuierungsbalken 2">
          <a:extLst>
            <a:ext uri="{FF2B5EF4-FFF2-40B4-BE49-F238E27FC236}">
              <a16:creationId xmlns:a16="http://schemas.microsoft.com/office/drawing/2014/main" id="{F920F9CC-A237-4137-AFA5-F0ED189164F0}"/>
            </a:ext>
          </a:extLst>
        </xdr:cNvPr>
        <xdr:cNvSpPr/>
      </xdr:nvSpPr>
      <xdr:spPr>
        <a:xfrm flipH="1">
          <a:off x="0" y="1773115"/>
          <a:ext cx="688730" cy="937847"/>
        </a:xfrm>
        <a:prstGeom prst="accentCallout2">
          <a:avLst>
            <a:gd name="adj1" fmla="val 18750"/>
            <a:gd name="adj2" fmla="val -8333"/>
            <a:gd name="adj3" fmla="val 18750"/>
            <a:gd name="adj4" fmla="val -16667"/>
            <a:gd name="adj5" fmla="val 19143"/>
            <a:gd name="adj6" fmla="val -27402"/>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e-DE" sz="600" u="sng">
              <a:solidFill>
                <a:schemeClr val="tx1"/>
              </a:solidFill>
              <a:latin typeface="Hero New Light" panose="02000400000000000000" pitchFamily="50" charset="0"/>
            </a:rPr>
            <a:t>Modèle 2a:</a:t>
          </a:r>
        </a:p>
        <a:p>
          <a:r>
            <a:rPr lang="de-DE" sz="600">
              <a:solidFill>
                <a:schemeClr val="tx1"/>
              </a:solidFill>
              <a:latin typeface="Hero New Light" panose="02000400000000000000" pitchFamily="50" charset="0"/>
            </a:rPr>
            <a:t>Répartition sur le volume des conteneurs mis à disposition par fraction</a:t>
          </a:r>
        </a:p>
        <a:p>
          <a:endParaRPr lang="de-DE" sz="600">
            <a:solidFill>
              <a:schemeClr val="tx1"/>
            </a:solidFill>
            <a:latin typeface="Hero New Light" panose="02000400000000000000" pitchFamily="50" charset="0"/>
          </a:endParaRPr>
        </a:p>
      </xdr:txBody>
    </xdr:sp>
    <xdr:clientData/>
  </xdr:twoCellAnchor>
  <xdr:twoCellAnchor>
    <xdr:from>
      <xdr:col>11</xdr:col>
      <xdr:colOff>228688</xdr:colOff>
      <xdr:row>9</xdr:row>
      <xdr:rowOff>14694</xdr:rowOff>
    </xdr:from>
    <xdr:to>
      <xdr:col>12</xdr:col>
      <xdr:colOff>300404</xdr:colOff>
      <xdr:row>13</xdr:row>
      <xdr:rowOff>95250</xdr:rowOff>
    </xdr:to>
    <xdr:sp macro="" textlink="">
      <xdr:nvSpPr>
        <xdr:cNvPr id="4" name="Legende: mit gebogener Linie mit Akzentuierungsbalken 3">
          <a:extLst>
            <a:ext uri="{FF2B5EF4-FFF2-40B4-BE49-F238E27FC236}">
              <a16:creationId xmlns:a16="http://schemas.microsoft.com/office/drawing/2014/main" id="{3FDE336F-784F-460A-806C-2E550F8A19B0}"/>
            </a:ext>
          </a:extLst>
        </xdr:cNvPr>
        <xdr:cNvSpPr/>
      </xdr:nvSpPr>
      <xdr:spPr>
        <a:xfrm>
          <a:off x="10178650" y="1765829"/>
          <a:ext cx="841042" cy="1077017"/>
        </a:xfrm>
        <a:prstGeom prst="accentCallout2">
          <a:avLst>
            <a:gd name="adj1" fmla="val 18750"/>
            <a:gd name="adj2" fmla="val -8333"/>
            <a:gd name="adj3" fmla="val 18750"/>
            <a:gd name="adj4" fmla="val -20889"/>
            <a:gd name="adj5" fmla="val 18244"/>
            <a:gd name="adj6" fmla="val -8011"/>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e-DE" sz="600" u="sng">
              <a:solidFill>
                <a:schemeClr val="tx1"/>
              </a:solidFill>
              <a:latin typeface="Hero New Light" panose="02000400000000000000" pitchFamily="50" charset="0"/>
            </a:rPr>
            <a:t>Modèle 2b: </a:t>
          </a:r>
          <a:r>
            <a:rPr lang="de-DE" sz="600" u="none">
              <a:solidFill>
                <a:schemeClr val="tx1"/>
              </a:solidFill>
              <a:latin typeface="Hero New Light" panose="02000400000000000000" pitchFamily="50" charset="0"/>
            </a:rPr>
            <a:t>Répartition selon le volume des conteneurs mis à disposition y compris le schéma des conteneurs</a:t>
          </a:r>
          <a:endParaRPr lang="fr-FR" sz="600" b="1" u="none">
            <a:solidFill>
              <a:schemeClr val="tx1"/>
            </a:solidFill>
            <a:latin typeface="Hero New Light" panose="02000400000000000000" pitchFamily="50" charset="0"/>
          </a:endParaRPr>
        </a:p>
        <a:p>
          <a:pPr marL="342900" indent="-342900">
            <a:buFont typeface="+mj-lt"/>
            <a:buAutoNum type="arabicPeriod"/>
          </a:pPr>
          <a:endParaRPr lang="fr-FR" sz="600" u="none">
            <a:solidFill>
              <a:schemeClr val="tx1"/>
            </a:solidFill>
            <a:latin typeface="Hero New Light" panose="02000400000000000000" pitchFamily="50" charset="0"/>
          </a:endParaRPr>
        </a:p>
        <a:p>
          <a:pPr marL="342900" indent="-342900">
            <a:buFont typeface="+mj-lt"/>
            <a:buAutoNum type="arabicPeriod"/>
          </a:pPr>
          <a:endParaRPr lang="de-DE" sz="600" u="none">
            <a:solidFill>
              <a:schemeClr val="tx1"/>
            </a:solidFill>
            <a:latin typeface="Hero New Light" panose="02000400000000000000" pitchFamily="50" charset="0"/>
          </a:endParaRPr>
        </a:p>
        <a:p>
          <a:endParaRPr lang="de-DE" sz="600">
            <a:solidFill>
              <a:schemeClr val="tx1"/>
            </a:solidFill>
            <a:latin typeface="Hero New Light" panose="02000400000000000000" pitchFamily="50" charset="0"/>
          </a:endParaRPr>
        </a:p>
      </xdr:txBody>
    </xdr:sp>
    <xdr:clientData/>
  </xdr:twoCellAnchor>
  <xdr:twoCellAnchor>
    <xdr:from>
      <xdr:col>9</xdr:col>
      <xdr:colOff>288923</xdr:colOff>
      <xdr:row>24</xdr:row>
      <xdr:rowOff>195426</xdr:rowOff>
    </xdr:from>
    <xdr:to>
      <xdr:col>10</xdr:col>
      <xdr:colOff>351692</xdr:colOff>
      <xdr:row>28</xdr:row>
      <xdr:rowOff>168519</xdr:rowOff>
    </xdr:to>
    <xdr:sp macro="" textlink="">
      <xdr:nvSpPr>
        <xdr:cNvPr id="5" name="Legende: mit gebogener Linie mit Akzentuierungsbalken 4">
          <a:extLst>
            <a:ext uri="{FF2B5EF4-FFF2-40B4-BE49-F238E27FC236}">
              <a16:creationId xmlns:a16="http://schemas.microsoft.com/office/drawing/2014/main" id="{4AFB8A10-1506-4D0C-8279-3B046C7F73A6}"/>
            </a:ext>
          </a:extLst>
        </xdr:cNvPr>
        <xdr:cNvSpPr/>
      </xdr:nvSpPr>
      <xdr:spPr>
        <a:xfrm>
          <a:off x="8700231" y="5375561"/>
          <a:ext cx="832096" cy="910939"/>
        </a:xfrm>
        <a:prstGeom prst="accentCallout2">
          <a:avLst>
            <a:gd name="adj1" fmla="val 18750"/>
            <a:gd name="adj2" fmla="val -8333"/>
            <a:gd name="adj3" fmla="val 18750"/>
            <a:gd name="adj4" fmla="val -29875"/>
            <a:gd name="adj5" fmla="val 18888"/>
            <a:gd name="adj6" fmla="val -10510"/>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e-DE" sz="600" u="sng">
              <a:solidFill>
                <a:schemeClr val="tx1"/>
              </a:solidFill>
              <a:latin typeface="Hero New Light" panose="02000400000000000000" pitchFamily="50" charset="0"/>
            </a:rPr>
            <a:t>Modèle 3 :</a:t>
          </a:r>
        </a:p>
        <a:p>
          <a:r>
            <a:rPr lang="de-DE" sz="600" u="none">
              <a:solidFill>
                <a:schemeClr val="tx1"/>
              </a:solidFill>
              <a:latin typeface="Hero New Light" panose="02000400000000000000" pitchFamily="50" charset="0"/>
            </a:rPr>
            <a:t>Prix de base (pour tous les ménages ou les ménages sans bac) et prix du conteneur par fraction</a:t>
          </a:r>
        </a:p>
        <a:p>
          <a:endParaRPr lang="de-DE" sz="600">
            <a:solidFill>
              <a:schemeClr val="tx1"/>
            </a:solidFill>
            <a:latin typeface="Hero New Light" panose="02000400000000000000" pitchFamily="50" charset="0"/>
          </a:endParaRPr>
        </a:p>
      </xdr:txBody>
    </xdr:sp>
    <xdr:clientData/>
  </xdr:twoCellAnchor>
  <xdr:twoCellAnchor>
    <xdr:from>
      <xdr:col>0</xdr:col>
      <xdr:colOff>0</xdr:colOff>
      <xdr:row>69</xdr:row>
      <xdr:rowOff>0</xdr:rowOff>
    </xdr:from>
    <xdr:to>
      <xdr:col>0</xdr:col>
      <xdr:colOff>630114</xdr:colOff>
      <xdr:row>71</xdr:row>
      <xdr:rowOff>87924</xdr:rowOff>
    </xdr:to>
    <xdr:sp macro="" textlink="">
      <xdr:nvSpPr>
        <xdr:cNvPr id="9" name="Legende: mit gebogener Linie mit Akzentuierungsbalken 8">
          <a:extLst>
            <a:ext uri="{FF2B5EF4-FFF2-40B4-BE49-F238E27FC236}">
              <a16:creationId xmlns:a16="http://schemas.microsoft.com/office/drawing/2014/main" id="{333301E7-EF45-4FC4-A71B-45F1B5D85EA3}"/>
            </a:ext>
          </a:extLst>
        </xdr:cNvPr>
        <xdr:cNvSpPr/>
      </xdr:nvSpPr>
      <xdr:spPr>
        <a:xfrm flipH="1">
          <a:off x="0" y="13774615"/>
          <a:ext cx="630114" cy="483578"/>
        </a:xfrm>
        <a:prstGeom prst="accentCallout2">
          <a:avLst>
            <a:gd name="adj1" fmla="val 18750"/>
            <a:gd name="adj2" fmla="val -8333"/>
            <a:gd name="adj3" fmla="val 18750"/>
            <a:gd name="adj4" fmla="val -16667"/>
            <a:gd name="adj5" fmla="val 26252"/>
            <a:gd name="adj6" fmla="val -18573"/>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e-DE" sz="600" u="sng">
              <a:solidFill>
                <a:schemeClr val="tx1"/>
              </a:solidFill>
              <a:latin typeface="Hero New Light" panose="02000400000000000000" pitchFamily="50" charset="0"/>
            </a:rPr>
            <a:t>Modèle 1: </a:t>
          </a:r>
          <a:r>
            <a:rPr lang="de-DE" sz="600" u="none">
              <a:solidFill>
                <a:schemeClr val="tx1"/>
              </a:solidFill>
              <a:latin typeface="Hero New Light" panose="02000400000000000000" pitchFamily="50" charset="0"/>
            </a:rPr>
            <a:t>Répartition par vidange</a:t>
          </a:r>
        </a:p>
        <a:p>
          <a:endParaRPr lang="de-DE" sz="600">
            <a:solidFill>
              <a:schemeClr val="tx1"/>
            </a:solidFill>
            <a:latin typeface="Hero New Light" panose="02000400000000000000" pitchFamily="50" charset="0"/>
          </a:endParaRPr>
        </a:p>
      </xdr:txBody>
    </xdr:sp>
    <xdr:clientData/>
  </xdr:twoCellAnchor>
  <xdr:twoCellAnchor>
    <xdr:from>
      <xdr:col>11</xdr:col>
      <xdr:colOff>177400</xdr:colOff>
      <xdr:row>72</xdr:row>
      <xdr:rowOff>175886</xdr:rowOff>
    </xdr:from>
    <xdr:to>
      <xdr:col>12</xdr:col>
      <xdr:colOff>300404</xdr:colOff>
      <xdr:row>77</xdr:row>
      <xdr:rowOff>51289</xdr:rowOff>
    </xdr:to>
    <xdr:sp macro="" textlink="">
      <xdr:nvSpPr>
        <xdr:cNvPr id="10" name="Legende: mit gebogener Linie mit Akzentuierungsbalken 9">
          <a:extLst>
            <a:ext uri="{FF2B5EF4-FFF2-40B4-BE49-F238E27FC236}">
              <a16:creationId xmlns:a16="http://schemas.microsoft.com/office/drawing/2014/main" id="{8F4061C9-C4EA-4BC8-BF29-D27E9D132502}"/>
            </a:ext>
          </a:extLst>
        </xdr:cNvPr>
        <xdr:cNvSpPr/>
      </xdr:nvSpPr>
      <xdr:spPr>
        <a:xfrm>
          <a:off x="10127362" y="14573290"/>
          <a:ext cx="892330" cy="959787"/>
        </a:xfrm>
        <a:prstGeom prst="accentCallout2">
          <a:avLst>
            <a:gd name="adj1" fmla="val 18750"/>
            <a:gd name="adj2" fmla="val -8333"/>
            <a:gd name="adj3" fmla="val 18750"/>
            <a:gd name="adj4" fmla="val -16667"/>
            <a:gd name="adj5" fmla="val 17781"/>
            <a:gd name="adj6" fmla="val -19542"/>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e-DE" sz="600" u="sng">
              <a:solidFill>
                <a:schemeClr val="tx1"/>
              </a:solidFill>
              <a:latin typeface="Hero New Light" panose="02000400000000000000" pitchFamily="50" charset="0"/>
            </a:rPr>
            <a:t>Modèle 2</a:t>
          </a:r>
          <a:r>
            <a:rPr lang="de-DE" sz="600" u="none">
              <a:solidFill>
                <a:schemeClr val="tx1"/>
              </a:solidFill>
              <a:latin typeface="Hero New Light" panose="02000400000000000000" pitchFamily="50" charset="0"/>
            </a:rPr>
            <a:t>:</a:t>
          </a:r>
        </a:p>
        <a:p>
          <a:r>
            <a:rPr lang="de-DE" sz="600" u="none">
              <a:solidFill>
                <a:schemeClr val="tx1"/>
              </a:solidFill>
              <a:latin typeface="Hero New Light" panose="02000400000000000000" pitchFamily="50" charset="0"/>
            </a:rPr>
            <a:t>Répartition selon le volume des conteneurs mis à disposition, y compris le schéma des conteneurs</a:t>
          </a:r>
          <a:endParaRPr lang="fr-FR" sz="600" u="none">
            <a:solidFill>
              <a:schemeClr val="tx1"/>
            </a:solidFill>
            <a:latin typeface="Hero New Light" panose="02000400000000000000" pitchFamily="50" charset="0"/>
          </a:endParaRPr>
        </a:p>
        <a:p>
          <a:pPr marL="342900" indent="-342900">
            <a:buFont typeface="+mj-lt"/>
            <a:buAutoNum type="arabicPeriod"/>
          </a:pPr>
          <a:endParaRPr lang="de-DE" sz="600">
            <a:solidFill>
              <a:schemeClr val="tx1"/>
            </a:solidFill>
            <a:latin typeface="Hero New Light" panose="02000400000000000000" pitchFamily="50" charset="0"/>
          </a:endParaRPr>
        </a:p>
        <a:p>
          <a:endParaRPr lang="de-DE" sz="600">
            <a:solidFill>
              <a:schemeClr val="tx1"/>
            </a:solidFill>
            <a:latin typeface="Hero New Light" panose="02000400000000000000" pitchFamily="50" charset="0"/>
          </a:endParaRPr>
        </a:p>
      </xdr:txBody>
    </xdr:sp>
    <xdr:clientData/>
  </xdr:twoCellAnchor>
  <xdr:twoCellAnchor>
    <xdr:from>
      <xdr:col>9</xdr:col>
      <xdr:colOff>214663</xdr:colOff>
      <xdr:row>89</xdr:row>
      <xdr:rowOff>19091</xdr:rowOff>
    </xdr:from>
    <xdr:to>
      <xdr:col>10</xdr:col>
      <xdr:colOff>190500</xdr:colOff>
      <xdr:row>91</xdr:row>
      <xdr:rowOff>109096</xdr:rowOff>
    </xdr:to>
    <xdr:sp macro="" textlink="">
      <xdr:nvSpPr>
        <xdr:cNvPr id="11" name="Legende: mit gebogener Linie mit Akzentuierungsbalken 10">
          <a:extLst>
            <a:ext uri="{FF2B5EF4-FFF2-40B4-BE49-F238E27FC236}">
              <a16:creationId xmlns:a16="http://schemas.microsoft.com/office/drawing/2014/main" id="{4FB4EDBE-C7E0-4787-8453-46890E94E7B0}"/>
            </a:ext>
          </a:extLst>
        </xdr:cNvPr>
        <xdr:cNvSpPr/>
      </xdr:nvSpPr>
      <xdr:spPr>
        <a:xfrm>
          <a:off x="8625971" y="17874803"/>
          <a:ext cx="745164" cy="580908"/>
        </a:xfrm>
        <a:prstGeom prst="accentCallout2">
          <a:avLst>
            <a:gd name="adj1" fmla="val 18750"/>
            <a:gd name="adj2" fmla="val -8333"/>
            <a:gd name="adj3" fmla="val 18750"/>
            <a:gd name="adj4" fmla="val -16667"/>
            <a:gd name="adj5" fmla="val 18741"/>
            <a:gd name="adj6" fmla="val -28824"/>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e-DE" sz="600" u="sng">
              <a:solidFill>
                <a:schemeClr val="tx1"/>
              </a:solidFill>
              <a:latin typeface="Hero New Light" panose="02000400000000000000" pitchFamily="50" charset="0"/>
            </a:rPr>
            <a:t>Modèle 3 </a:t>
          </a:r>
          <a:r>
            <a:rPr lang="de-DE" sz="600" u="none">
              <a:solidFill>
                <a:schemeClr val="tx1"/>
              </a:solidFill>
              <a:latin typeface="Hero New Light" panose="02000400000000000000" pitchFamily="50" charset="0"/>
            </a:rPr>
            <a:t>:Prix par type de récipient</a:t>
          </a:r>
          <a:endParaRPr lang="fr-FR" sz="600" u="none">
            <a:solidFill>
              <a:schemeClr val="tx1"/>
            </a:solidFill>
            <a:latin typeface="Hero New Light" panose="02000400000000000000" pitchFamily="50" charset="0"/>
          </a:endParaRPr>
        </a:p>
        <a:p>
          <a:pPr marL="342900" indent="-342900">
            <a:buFont typeface="+mj-lt"/>
            <a:buAutoNum type="arabicPeriod"/>
          </a:pPr>
          <a:endParaRPr lang="de-DE" sz="600" u="none">
            <a:solidFill>
              <a:schemeClr val="tx1"/>
            </a:solidFill>
            <a:latin typeface="Hero New Light" panose="02000400000000000000" pitchFamily="50" charset="0"/>
          </a:endParaRPr>
        </a:p>
        <a:p>
          <a:endParaRPr lang="de-DE" sz="600">
            <a:solidFill>
              <a:schemeClr val="tx1"/>
            </a:solidFill>
            <a:latin typeface="Hero New Light" panose="02000400000000000000" pitchFamily="50" charset="0"/>
          </a:endParaRPr>
        </a:p>
      </xdr:txBody>
    </xdr:sp>
    <xdr:clientData/>
  </xdr:twoCellAnchor>
  <xdr:twoCellAnchor>
    <xdr:from>
      <xdr:col>0</xdr:col>
      <xdr:colOff>0</xdr:colOff>
      <xdr:row>46</xdr:row>
      <xdr:rowOff>0</xdr:rowOff>
    </xdr:from>
    <xdr:to>
      <xdr:col>0</xdr:col>
      <xdr:colOff>718038</xdr:colOff>
      <xdr:row>49</xdr:row>
      <xdr:rowOff>102577</xdr:rowOff>
    </xdr:to>
    <xdr:sp macro="" textlink="">
      <xdr:nvSpPr>
        <xdr:cNvPr id="12" name="Legende: mit gebogener Linie mit Akzentuierungsbalken 11">
          <a:extLst>
            <a:ext uri="{FF2B5EF4-FFF2-40B4-BE49-F238E27FC236}">
              <a16:creationId xmlns:a16="http://schemas.microsoft.com/office/drawing/2014/main" id="{84F2C92C-2378-41B5-99BD-A0B26C1D6E59}"/>
            </a:ext>
          </a:extLst>
        </xdr:cNvPr>
        <xdr:cNvSpPr/>
      </xdr:nvSpPr>
      <xdr:spPr>
        <a:xfrm flipH="1">
          <a:off x="0" y="8997462"/>
          <a:ext cx="718038" cy="879230"/>
        </a:xfrm>
        <a:prstGeom prst="accentCallout2">
          <a:avLst>
            <a:gd name="adj1" fmla="val 18750"/>
            <a:gd name="adj2" fmla="val -8333"/>
            <a:gd name="adj3" fmla="val 18750"/>
            <a:gd name="adj4" fmla="val -16667"/>
            <a:gd name="adj5" fmla="val 19229"/>
            <a:gd name="adj6" fmla="val -23581"/>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e-DE" sz="600" i="0" u="sng">
              <a:solidFill>
                <a:schemeClr val="tx1"/>
              </a:solidFill>
            </a:rPr>
            <a:t>Modèle 1 :</a:t>
          </a:r>
        </a:p>
        <a:p>
          <a:r>
            <a:rPr lang="de-DE" sz="600" i="0" u="none">
              <a:solidFill>
                <a:schemeClr val="tx1"/>
              </a:solidFill>
            </a:rPr>
            <a:t>Coût par kg (en cas de pesée) par fraction</a:t>
          </a:r>
          <a:endParaRPr lang="fr-FR" sz="600" i="0" u="none">
            <a:solidFill>
              <a:schemeClr val="tx1"/>
            </a:solidFill>
          </a:endParaRPr>
        </a:p>
        <a:p>
          <a:pPr marL="342900" indent="-342900">
            <a:buFont typeface="+mj-lt"/>
            <a:buAutoNum type="arabicPeriod"/>
          </a:pPr>
          <a:endParaRPr lang="de-DE" sz="600" i="0">
            <a:solidFill>
              <a:schemeClr val="tx1"/>
            </a:solidFill>
          </a:endParaRPr>
        </a:p>
        <a:p>
          <a:endParaRPr lang="de-DE" sz="600" i="0">
            <a:solidFill>
              <a:schemeClr val="tx1"/>
            </a:solidFill>
          </a:endParaRPr>
        </a:p>
      </xdr:txBody>
    </xdr:sp>
    <xdr:clientData/>
  </xdr:twoCellAnchor>
  <xdr:twoCellAnchor>
    <xdr:from>
      <xdr:col>0</xdr:col>
      <xdr:colOff>0</xdr:colOff>
      <xdr:row>50</xdr:row>
      <xdr:rowOff>204525</xdr:rowOff>
    </xdr:from>
    <xdr:to>
      <xdr:col>0</xdr:col>
      <xdr:colOff>718038</xdr:colOff>
      <xdr:row>54</xdr:row>
      <xdr:rowOff>1</xdr:rowOff>
    </xdr:to>
    <xdr:sp macro="" textlink="">
      <xdr:nvSpPr>
        <xdr:cNvPr id="13" name="Legende: mit gebogener Linie mit Akzentuierungsbalken 12">
          <a:extLst>
            <a:ext uri="{FF2B5EF4-FFF2-40B4-BE49-F238E27FC236}">
              <a16:creationId xmlns:a16="http://schemas.microsoft.com/office/drawing/2014/main" id="{EDE152FA-2F00-4E99-8C74-D470332853CA}"/>
            </a:ext>
          </a:extLst>
        </xdr:cNvPr>
        <xdr:cNvSpPr/>
      </xdr:nvSpPr>
      <xdr:spPr>
        <a:xfrm flipH="1">
          <a:off x="0" y="10176467"/>
          <a:ext cx="718038" cy="777284"/>
        </a:xfrm>
        <a:prstGeom prst="accentCallout2">
          <a:avLst>
            <a:gd name="adj1" fmla="val 18750"/>
            <a:gd name="adj2" fmla="val -8333"/>
            <a:gd name="adj3" fmla="val 18750"/>
            <a:gd name="adj4" fmla="val -16667"/>
            <a:gd name="adj5" fmla="val 18979"/>
            <a:gd name="adj6" fmla="val -21384"/>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e-DE" sz="600" i="0" u="sng">
              <a:solidFill>
                <a:schemeClr val="tx1"/>
              </a:solidFill>
            </a:rPr>
            <a:t>Modèle 2a :</a:t>
          </a:r>
        </a:p>
        <a:p>
          <a:r>
            <a:rPr lang="de-DE" sz="600" i="0" u="none">
              <a:solidFill>
                <a:schemeClr val="tx1"/>
              </a:solidFill>
            </a:rPr>
            <a:t>Coût par volume (entrer ici une estimation du poids spécifique de la fraction de déchets)</a:t>
          </a:r>
          <a:endParaRPr lang="fr-FR" sz="600" i="0" u="none">
            <a:solidFill>
              <a:schemeClr val="tx1"/>
            </a:solidFill>
          </a:endParaRPr>
        </a:p>
        <a:p>
          <a:pPr marL="342900" indent="-342900">
            <a:buFont typeface="+mj-lt"/>
            <a:buAutoNum type="arabicPeriod"/>
          </a:pPr>
          <a:endParaRPr lang="de-DE" sz="600" i="0" u="none">
            <a:solidFill>
              <a:schemeClr val="tx1"/>
            </a:solidFill>
          </a:endParaRPr>
        </a:p>
        <a:p>
          <a:endParaRPr lang="de-DE" sz="600" i="0" u="none">
            <a:solidFill>
              <a:schemeClr val="tx1"/>
            </a:solidFill>
          </a:endParaRPr>
        </a:p>
      </xdr:txBody>
    </xdr:sp>
    <xdr:clientData/>
  </xdr:twoCellAnchor>
  <xdr:twoCellAnchor>
    <xdr:from>
      <xdr:col>12</xdr:col>
      <xdr:colOff>221360</xdr:colOff>
      <xdr:row>50</xdr:row>
      <xdr:rowOff>29849</xdr:rowOff>
    </xdr:from>
    <xdr:to>
      <xdr:col>12</xdr:col>
      <xdr:colOff>1011115</xdr:colOff>
      <xdr:row>57</xdr:row>
      <xdr:rowOff>95251</xdr:rowOff>
    </xdr:to>
    <xdr:sp macro="" textlink="">
      <xdr:nvSpPr>
        <xdr:cNvPr id="14" name="Legende: mit gebogener Linie mit Akzentuierungsbalken 13">
          <a:extLst>
            <a:ext uri="{FF2B5EF4-FFF2-40B4-BE49-F238E27FC236}">
              <a16:creationId xmlns:a16="http://schemas.microsoft.com/office/drawing/2014/main" id="{4F048963-5253-41E2-9137-5CF90175CED6}"/>
            </a:ext>
          </a:extLst>
        </xdr:cNvPr>
        <xdr:cNvSpPr/>
      </xdr:nvSpPr>
      <xdr:spPr>
        <a:xfrm>
          <a:off x="10940648" y="10031099"/>
          <a:ext cx="789755" cy="1757921"/>
        </a:xfrm>
        <a:prstGeom prst="accentCallout2">
          <a:avLst>
            <a:gd name="adj1" fmla="val 18750"/>
            <a:gd name="adj2" fmla="val -8333"/>
            <a:gd name="adj3" fmla="val 18750"/>
            <a:gd name="adj4" fmla="val -16667"/>
            <a:gd name="adj5" fmla="val 18911"/>
            <a:gd name="adj6" fmla="val -24675"/>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de-DE" sz="600" i="0" u="sng">
              <a:solidFill>
                <a:schemeClr val="tx1"/>
              </a:solidFill>
            </a:rPr>
            <a:t>Modèle 2b : </a:t>
          </a:r>
          <a:r>
            <a:rPr lang="de-DE" sz="600" i="0" u="none">
              <a:solidFill>
                <a:schemeClr val="tx1"/>
              </a:solidFill>
            </a:rPr>
            <a:t>Schéma de conteneur pour le calcul en fonction du volume et de la collecte</a:t>
          </a:r>
        </a:p>
        <a:p>
          <a:endParaRPr lang="de-DE" sz="600" i="0" u="sng">
            <a:solidFill>
              <a:schemeClr val="tx1"/>
            </a:solidFill>
          </a:endParaRPr>
        </a:p>
        <a:p>
          <a:r>
            <a:rPr lang="de-DE" sz="600" i="0" u="sng">
              <a:solidFill>
                <a:schemeClr val="tx1"/>
              </a:solidFill>
            </a:rPr>
            <a:t>Modèle 3 : </a:t>
          </a:r>
          <a:r>
            <a:rPr lang="de-DE" sz="600" i="0" u="none">
              <a:solidFill>
                <a:schemeClr val="tx1"/>
              </a:solidFill>
            </a:rPr>
            <a:t>Répartition selon le volume des conteneurs mis à disposition en cas de vidage  régulier* 52 ou 26 vidages par an, schéma des conteneurs inclus</a:t>
          </a:r>
        </a:p>
        <a:p>
          <a:endParaRPr lang="de-DE" sz="600" i="0">
            <a:solidFill>
              <a:schemeClr val="tx1"/>
            </a:solidFill>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S445"/>
  <sheetViews>
    <sheetView zoomScale="85" zoomScaleNormal="85" workbookViewId="0">
      <pane xSplit="2" ySplit="9" topLeftCell="C372" activePane="bottomRight" state="frozen"/>
      <selection activeCell="C31" sqref="C31"/>
      <selection pane="topRight" activeCell="C31" sqref="C31"/>
      <selection pane="bottomLeft" activeCell="C31" sqref="C31"/>
      <selection pane="bottomRight" activeCell="J2" sqref="J2"/>
    </sheetView>
  </sheetViews>
  <sheetFormatPr baseColWidth="10" defaultRowHeight="15" outlineLevelRow="3" outlineLevelCol="1" x14ac:dyDescent="0.25"/>
  <cols>
    <col min="1" max="1" width="8.140625" style="246" customWidth="1"/>
    <col min="2" max="2" width="24.42578125" style="247" customWidth="1"/>
    <col min="3" max="3" width="10" style="468" customWidth="1"/>
    <col min="4" max="4" width="71.85546875" style="247" customWidth="1"/>
    <col min="5" max="5" width="11.5703125" style="492" bestFit="1" customWidth="1"/>
    <col min="6" max="6" width="13.7109375" style="469" customWidth="1"/>
    <col min="7" max="7" width="14.42578125" style="543" customWidth="1"/>
    <col min="8" max="8" width="17.42578125" style="469" customWidth="1"/>
    <col min="9" max="9" width="16.5703125" style="469" customWidth="1"/>
    <col min="10" max="10" width="15.85546875" style="469" bestFit="1" customWidth="1"/>
    <col min="11" max="11" width="15.7109375" style="469" customWidth="1"/>
    <col min="12" max="12" width="6.5703125" style="246" customWidth="1"/>
    <col min="13" max="14" width="11.42578125" style="247"/>
    <col min="15" max="15" width="77.140625" style="247" customWidth="1" outlineLevel="1"/>
    <col min="16" max="16" width="11.42578125" style="247" customWidth="1" outlineLevel="1"/>
    <col min="17" max="16384" width="11.42578125" style="247"/>
  </cols>
  <sheetData>
    <row r="1" spans="1:15" ht="15" customHeight="1" x14ac:dyDescent="0.25">
      <c r="A1" s="860" t="s">
        <v>708</v>
      </c>
      <c r="B1" s="859" t="s">
        <v>686</v>
      </c>
      <c r="C1" s="344"/>
      <c r="D1"/>
      <c r="E1" s="31" t="s">
        <v>161</v>
      </c>
      <c r="F1" s="370"/>
      <c r="G1" s="503"/>
      <c r="H1" s="370"/>
      <c r="I1" s="370"/>
      <c r="J1" s="370"/>
      <c r="K1" s="370"/>
      <c r="L1" s="12"/>
      <c r="M1"/>
      <c r="N1"/>
      <c r="O1"/>
    </row>
    <row r="2" spans="1:15" ht="15" customHeight="1" x14ac:dyDescent="0.25">
      <c r="A2" s="12"/>
      <c r="B2"/>
      <c r="C2" s="344"/>
      <c r="D2" s="45" t="s">
        <v>633</v>
      </c>
      <c r="E2" s="47" t="s">
        <v>665</v>
      </c>
      <c r="F2" s="556"/>
      <c r="G2" s="504"/>
      <c r="H2" s="556">
        <v>2000</v>
      </c>
      <c r="I2" s="370"/>
      <c r="J2" s="370"/>
      <c r="K2" s="370"/>
      <c r="L2" s="12"/>
      <c r="M2"/>
      <c r="N2"/>
      <c r="O2" s="362" t="s">
        <v>685</v>
      </c>
    </row>
    <row r="3" spans="1:15" ht="15" customHeight="1" thickBot="1" x14ac:dyDescent="0.3">
      <c r="A3" s="12"/>
      <c r="B3"/>
      <c r="C3" s="344"/>
      <c r="D3" s="46" t="s">
        <v>634</v>
      </c>
      <c r="E3" s="48" t="s">
        <v>542</v>
      </c>
      <c r="F3" s="371"/>
      <c r="G3" s="505"/>
      <c r="H3" s="659">
        <v>-2000</v>
      </c>
      <c r="I3" s="370"/>
      <c r="J3" s="370"/>
      <c r="K3" s="370"/>
      <c r="L3" s="12"/>
      <c r="M3"/>
      <c r="N3"/>
      <c r="O3" s="493"/>
    </row>
    <row r="4" spans="1:15" ht="15" customHeight="1" thickBot="1" x14ac:dyDescent="0.3">
      <c r="A4" s="937" t="s">
        <v>179</v>
      </c>
      <c r="B4" s="938"/>
      <c r="C4" s="938"/>
      <c r="D4" s="373"/>
      <c r="E4" s="374"/>
      <c r="F4" s="619"/>
      <c r="G4" s="506"/>
      <c r="H4" s="619"/>
      <c r="I4" s="619"/>
      <c r="J4" s="619"/>
      <c r="K4" s="619"/>
      <c r="L4" s="470"/>
      <c r="M4" s="471"/>
      <c r="O4" s="480"/>
    </row>
    <row r="5" spans="1:15" ht="23.25" thickBot="1" x14ac:dyDescent="0.3">
      <c r="A5" s="375" t="s">
        <v>180</v>
      </c>
      <c r="B5" s="376" t="s">
        <v>178</v>
      </c>
      <c r="C5" s="372" t="s">
        <v>181</v>
      </c>
      <c r="D5" s="377"/>
      <c r="E5" s="378"/>
      <c r="F5" s="620"/>
      <c r="G5" s="507"/>
      <c r="H5" s="620"/>
      <c r="I5" s="620"/>
      <c r="J5" s="620"/>
      <c r="K5" s="620"/>
      <c r="L5" s="472"/>
      <c r="M5" s="473"/>
      <c r="O5" s="497"/>
    </row>
    <row r="6" spans="1:15" ht="15.75" thickBot="1" x14ac:dyDescent="0.3">
      <c r="A6" s="379" t="s">
        <v>182</v>
      </c>
      <c r="B6" s="380"/>
      <c r="C6" s="381"/>
      <c r="D6" s="382"/>
      <c r="E6" s="381"/>
      <c r="F6" s="621"/>
      <c r="G6" s="508"/>
      <c r="H6" s="621"/>
      <c r="I6" s="621"/>
      <c r="J6" s="621"/>
      <c r="K6" s="621"/>
      <c r="L6" s="475"/>
      <c r="M6" s="474"/>
      <c r="O6" s="480"/>
    </row>
    <row r="7" spans="1:15" ht="22.5" customHeight="1" thickBot="1" x14ac:dyDescent="0.3">
      <c r="A7" s="943" t="s">
        <v>154</v>
      </c>
      <c r="B7" s="944"/>
      <c r="C7" s="945" t="s">
        <v>543</v>
      </c>
      <c r="D7" s="946"/>
      <c r="E7" s="939" t="s">
        <v>157</v>
      </c>
      <c r="F7" s="977" t="s">
        <v>0</v>
      </c>
      <c r="G7" s="978"/>
      <c r="H7" s="979"/>
      <c r="I7" s="974" t="s">
        <v>579</v>
      </c>
      <c r="J7" s="975"/>
      <c r="K7" s="976"/>
      <c r="L7" s="972" t="s">
        <v>160</v>
      </c>
      <c r="M7" s="970" t="s">
        <v>574</v>
      </c>
      <c r="O7" s="480"/>
    </row>
    <row r="8" spans="1:15" ht="22.5" customHeight="1" thickBot="1" x14ac:dyDescent="0.3">
      <c r="A8" s="383" t="s">
        <v>155</v>
      </c>
      <c r="B8" s="379" t="s">
        <v>538</v>
      </c>
      <c r="C8" s="947"/>
      <c r="D8" s="948"/>
      <c r="E8" s="939"/>
      <c r="F8" s="476" t="s">
        <v>158</v>
      </c>
      <c r="G8" s="980" t="s">
        <v>159</v>
      </c>
      <c r="H8" s="981"/>
      <c r="I8" s="660" t="s">
        <v>492</v>
      </c>
      <c r="J8" s="476" t="s">
        <v>493</v>
      </c>
      <c r="K8" s="661" t="s">
        <v>1</v>
      </c>
      <c r="L8" s="972"/>
      <c r="M8" s="970"/>
      <c r="O8" s="480"/>
    </row>
    <row r="9" spans="1:15" ht="18.75" customHeight="1" thickBot="1" x14ac:dyDescent="0.3">
      <c r="A9" s="384"/>
      <c r="B9" s="385"/>
      <c r="C9" s="386" t="s">
        <v>155</v>
      </c>
      <c r="D9" s="379" t="s">
        <v>156</v>
      </c>
      <c r="E9" s="940"/>
      <c r="F9" s="477" t="s">
        <v>2</v>
      </c>
      <c r="G9" s="509" t="s">
        <v>3</v>
      </c>
      <c r="H9" s="662" t="s">
        <v>2</v>
      </c>
      <c r="I9" s="663" t="s">
        <v>2</v>
      </c>
      <c r="J9" s="663" t="s">
        <v>2</v>
      </c>
      <c r="K9" s="664" t="s">
        <v>2</v>
      </c>
      <c r="L9" s="973"/>
      <c r="M9" s="971"/>
      <c r="O9" s="480"/>
    </row>
    <row r="10" spans="1:15" ht="29.25" thickBot="1" x14ac:dyDescent="0.5">
      <c r="A10" s="387">
        <v>1</v>
      </c>
      <c r="B10" s="388" t="s">
        <v>162</v>
      </c>
      <c r="C10" s="389"/>
      <c r="D10" s="390"/>
      <c r="E10" s="389"/>
      <c r="F10" s="622"/>
      <c r="G10" s="510"/>
      <c r="H10" s="665"/>
      <c r="I10" s="622"/>
      <c r="J10" s="622"/>
      <c r="K10" s="666"/>
      <c r="L10" s="391"/>
      <c r="M10" s="124"/>
      <c r="O10" s="480"/>
    </row>
    <row r="11" spans="1:15" ht="48.75" outlineLevel="1" thickBot="1" x14ac:dyDescent="0.5">
      <c r="A11" s="20"/>
      <c r="B11" s="392"/>
      <c r="C11" s="345" t="s">
        <v>4</v>
      </c>
      <c r="D11" s="107" t="s">
        <v>494</v>
      </c>
      <c r="E11" s="33" t="s">
        <v>238</v>
      </c>
      <c r="F11" s="623">
        <v>0</v>
      </c>
      <c r="G11" s="501">
        <v>0</v>
      </c>
      <c r="H11" s="667">
        <f>F11*G11</f>
        <v>0</v>
      </c>
      <c r="I11" s="718">
        <f>H11</f>
        <v>0</v>
      </c>
      <c r="J11" s="605"/>
      <c r="K11" s="668">
        <f>H11</f>
        <v>0</v>
      </c>
      <c r="L11" s="393" t="str">
        <f t="shared" ref="L11:L17" si="0">IF(ROUND(I33+J33,2)=ROUND(K33,2),"","!")</f>
        <v/>
      </c>
      <c r="M11" s="125"/>
      <c r="O11" s="480"/>
    </row>
    <row r="12" spans="1:15" ht="84.75" outlineLevel="1" thickBot="1" x14ac:dyDescent="0.5">
      <c r="A12" s="20"/>
      <c r="B12" s="392"/>
      <c r="C12" s="345" t="s">
        <v>5</v>
      </c>
      <c r="D12" s="107" t="s">
        <v>580</v>
      </c>
      <c r="E12" s="105" t="s">
        <v>163</v>
      </c>
      <c r="F12" s="623">
        <v>0</v>
      </c>
      <c r="G12" s="501">
        <v>0</v>
      </c>
      <c r="H12" s="667">
        <f t="shared" ref="H12:H81" si="1">F12*G12</f>
        <v>0</v>
      </c>
      <c r="I12" s="718">
        <f t="shared" ref="I12:I17" si="2">H12</f>
        <v>0</v>
      </c>
      <c r="J12" s="605"/>
      <c r="K12" s="668">
        <f t="shared" ref="K12:K81" si="3">H12</f>
        <v>0</v>
      </c>
      <c r="L12" s="393" t="str">
        <f t="shared" si="0"/>
        <v/>
      </c>
      <c r="M12" s="126"/>
      <c r="O12" s="480"/>
    </row>
    <row r="13" spans="1:15" ht="135.75" outlineLevel="1" thickBot="1" x14ac:dyDescent="0.5">
      <c r="A13" s="20"/>
      <c r="B13" s="392"/>
      <c r="C13" s="394" t="s">
        <v>6</v>
      </c>
      <c r="D13" s="395" t="s">
        <v>581</v>
      </c>
      <c r="E13" s="396" t="s">
        <v>239</v>
      </c>
      <c r="F13" s="624">
        <v>0</v>
      </c>
      <c r="G13" s="511">
        <v>0</v>
      </c>
      <c r="H13" s="669">
        <f t="shared" si="1"/>
        <v>0</v>
      </c>
      <c r="I13" s="916">
        <f t="shared" si="2"/>
        <v>0</v>
      </c>
      <c r="J13" s="670"/>
      <c r="K13" s="671">
        <f t="shared" si="3"/>
        <v>0</v>
      </c>
      <c r="L13" s="393" t="str">
        <f t="shared" si="0"/>
        <v/>
      </c>
      <c r="M13" s="126"/>
      <c r="O13" s="480"/>
    </row>
    <row r="14" spans="1:15" ht="45.75" outlineLevel="1" thickBot="1" x14ac:dyDescent="0.5">
      <c r="A14" s="20"/>
      <c r="B14" s="392"/>
      <c r="C14" s="397" t="s">
        <v>7</v>
      </c>
      <c r="D14" s="395" t="s">
        <v>582</v>
      </c>
      <c r="E14" s="398" t="s">
        <v>240</v>
      </c>
      <c r="F14" s="625">
        <v>0</v>
      </c>
      <c r="G14" s="512">
        <v>0</v>
      </c>
      <c r="H14" s="672">
        <f t="shared" si="1"/>
        <v>0</v>
      </c>
      <c r="I14" s="917">
        <f t="shared" si="2"/>
        <v>0</v>
      </c>
      <c r="J14" s="673"/>
      <c r="K14" s="672">
        <f t="shared" si="3"/>
        <v>0</v>
      </c>
      <c r="L14" s="393" t="str">
        <f t="shared" si="0"/>
        <v/>
      </c>
      <c r="M14" s="126"/>
      <c r="O14" s="480"/>
    </row>
    <row r="15" spans="1:15" ht="36.75" outlineLevel="1" thickBot="1" x14ac:dyDescent="0.5">
      <c r="A15" s="20"/>
      <c r="B15" s="392"/>
      <c r="C15" s="345" t="s">
        <v>8</v>
      </c>
      <c r="D15" s="107" t="s">
        <v>690</v>
      </c>
      <c r="E15" s="33" t="s">
        <v>241</v>
      </c>
      <c r="F15" s="626">
        <v>0</v>
      </c>
      <c r="G15" s="513">
        <v>0</v>
      </c>
      <c r="H15" s="667">
        <f t="shared" si="1"/>
        <v>0</v>
      </c>
      <c r="I15" s="718">
        <f t="shared" si="2"/>
        <v>0</v>
      </c>
      <c r="J15" s="605"/>
      <c r="K15" s="668">
        <f t="shared" si="3"/>
        <v>0</v>
      </c>
      <c r="L15" s="393" t="str">
        <f t="shared" si="0"/>
        <v/>
      </c>
      <c r="M15" s="126"/>
      <c r="O15" s="480"/>
    </row>
    <row r="16" spans="1:15" ht="36.75" outlineLevel="1" thickBot="1" x14ac:dyDescent="0.5">
      <c r="A16" s="20"/>
      <c r="B16" s="392"/>
      <c r="C16" s="345" t="s">
        <v>9</v>
      </c>
      <c r="D16" s="107" t="s">
        <v>583</v>
      </c>
      <c r="E16" s="35" t="s">
        <v>242</v>
      </c>
      <c r="F16" s="623">
        <v>0</v>
      </c>
      <c r="G16" s="501">
        <v>0</v>
      </c>
      <c r="H16" s="667">
        <f t="shared" si="1"/>
        <v>0</v>
      </c>
      <c r="I16" s="718">
        <f t="shared" si="2"/>
        <v>0</v>
      </c>
      <c r="J16" s="605"/>
      <c r="K16" s="668">
        <f t="shared" si="3"/>
        <v>0</v>
      </c>
      <c r="L16" s="393" t="str">
        <f t="shared" si="0"/>
        <v/>
      </c>
      <c r="M16" s="126"/>
      <c r="O16" s="480"/>
    </row>
    <row r="17" spans="1:15" ht="29.25" outlineLevel="1" thickBot="1" x14ac:dyDescent="0.5">
      <c r="A17" s="20"/>
      <c r="B17" s="392"/>
      <c r="C17" s="345" t="s">
        <v>387</v>
      </c>
      <c r="D17" s="107" t="s">
        <v>257</v>
      </c>
      <c r="E17" s="35" t="s">
        <v>258</v>
      </c>
      <c r="F17" s="623">
        <v>0</v>
      </c>
      <c r="G17" s="501">
        <v>0</v>
      </c>
      <c r="H17" s="667">
        <f t="shared" ref="H17" si="4">F17*G17</f>
        <v>0</v>
      </c>
      <c r="I17" s="718">
        <f t="shared" si="2"/>
        <v>0</v>
      </c>
      <c r="J17" s="605"/>
      <c r="K17" s="668">
        <f t="shared" ref="K17" si="5">H17</f>
        <v>0</v>
      </c>
      <c r="L17" s="393" t="str">
        <f t="shared" si="0"/>
        <v/>
      </c>
      <c r="M17" s="126"/>
      <c r="O17" s="480"/>
    </row>
    <row r="18" spans="1:15" ht="15.75" outlineLevel="1" thickBot="1" x14ac:dyDescent="0.3">
      <c r="A18" s="20"/>
      <c r="B18" s="392"/>
      <c r="C18" s="399"/>
      <c r="D18" s="400" t="s">
        <v>642</v>
      </c>
      <c r="E18" s="399"/>
      <c r="F18" s="627"/>
      <c r="G18" s="514"/>
      <c r="H18" s="674"/>
      <c r="I18" s="627"/>
      <c r="J18" s="627"/>
      <c r="K18" s="675"/>
      <c r="L18" s="401"/>
      <c r="M18" s="402"/>
      <c r="O18" s="480"/>
    </row>
    <row r="19" spans="1:15" ht="19.5" outlineLevel="2" thickBot="1" x14ac:dyDescent="0.35">
      <c r="A19" s="20"/>
      <c r="B19" s="392"/>
      <c r="C19" s="397" t="s">
        <v>640</v>
      </c>
      <c r="D19" s="107" t="s">
        <v>641</v>
      </c>
      <c r="E19" s="35"/>
      <c r="F19" s="570">
        <f>'sous-traitance'!F11</f>
        <v>0</v>
      </c>
      <c r="G19" s="515">
        <f>'sous-traitance'!G11</f>
        <v>0</v>
      </c>
      <c r="H19" s="650">
        <f t="shared" si="1"/>
        <v>0</v>
      </c>
      <c r="I19" s="570">
        <f>'sous-traitance'!I11</f>
        <v>0</v>
      </c>
      <c r="J19" s="570">
        <f>'sous-traitance'!J11</f>
        <v>0</v>
      </c>
      <c r="K19" s="676">
        <f t="shared" si="3"/>
        <v>0</v>
      </c>
      <c r="L19" s="359" t="str">
        <f t="shared" ref="L19:L20" si="6">IF(ROUND(I19+J19,2)=ROUND(K19,2),"","!")</f>
        <v/>
      </c>
      <c r="M19" s="126"/>
      <c r="O19" s="480"/>
    </row>
    <row r="20" spans="1:15" s="478" customFormat="1" ht="31.5" customHeight="1" outlineLevel="1" thickBot="1" x14ac:dyDescent="0.35">
      <c r="A20" s="941" t="s">
        <v>584</v>
      </c>
      <c r="B20" s="942"/>
      <c r="C20" s="403"/>
      <c r="D20" s="404"/>
      <c r="E20" s="405"/>
      <c r="F20" s="628">
        <f>SUM(F11:F19)</f>
        <v>0</v>
      </c>
      <c r="G20" s="516" t="str">
        <f>IF(H20=0,"",H20/F20)</f>
        <v/>
      </c>
      <c r="H20" s="628">
        <f>SUM(H11:H19)</f>
        <v>0</v>
      </c>
      <c r="I20" s="677">
        <f>SUM(I11:I19)</f>
        <v>0</v>
      </c>
      <c r="J20" s="628">
        <f>SUM(J11:J19)</f>
        <v>0</v>
      </c>
      <c r="K20" s="678">
        <f t="shared" si="3"/>
        <v>0</v>
      </c>
      <c r="L20" s="359" t="str">
        <f t="shared" si="6"/>
        <v/>
      </c>
      <c r="M20" s="406"/>
      <c r="O20" s="498"/>
    </row>
    <row r="21" spans="1:15" ht="51" customHeight="1" thickBot="1" x14ac:dyDescent="0.3">
      <c r="A21" s="387">
        <v>2</v>
      </c>
      <c r="B21" s="407" t="s">
        <v>655</v>
      </c>
      <c r="C21" s="408"/>
      <c r="D21" s="409"/>
      <c r="E21" s="410"/>
      <c r="F21" s="629"/>
      <c r="G21" s="517"/>
      <c r="H21" s="679"/>
      <c r="I21" s="629"/>
      <c r="J21" s="629"/>
      <c r="K21" s="680"/>
      <c r="L21" s="411"/>
      <c r="M21" s="124"/>
      <c r="O21" s="480"/>
    </row>
    <row r="22" spans="1:15" ht="24.75" outlineLevel="1" thickBot="1" x14ac:dyDescent="0.35">
      <c r="A22" s="20"/>
      <c r="B22" s="392"/>
      <c r="C22" s="345" t="s">
        <v>10</v>
      </c>
      <c r="D22" s="107" t="s">
        <v>689</v>
      </c>
      <c r="E22" s="35" t="s">
        <v>495</v>
      </c>
      <c r="F22" s="623">
        <v>0</v>
      </c>
      <c r="G22" s="501">
        <v>0</v>
      </c>
      <c r="H22" s="667">
        <f t="shared" si="1"/>
        <v>0</v>
      </c>
      <c r="I22" s="718">
        <f t="shared" ref="I22:I28" si="7">H22</f>
        <v>0</v>
      </c>
      <c r="J22" s="605"/>
      <c r="K22" s="668">
        <f t="shared" si="3"/>
        <v>0</v>
      </c>
      <c r="L22" s="359" t="str">
        <f t="shared" ref="L22:L30" si="8">IF(ROUND(I22+J22,2)=ROUND(K22,2),"","!")</f>
        <v/>
      </c>
      <c r="M22" s="126"/>
      <c r="O22" s="480"/>
    </row>
    <row r="23" spans="1:15" ht="79.5" outlineLevel="1" thickBot="1" x14ac:dyDescent="0.35">
      <c r="A23" s="20"/>
      <c r="B23" s="392"/>
      <c r="C23" s="345" t="s">
        <v>11</v>
      </c>
      <c r="D23" s="107" t="s">
        <v>713</v>
      </c>
      <c r="E23" s="105" t="s">
        <v>164</v>
      </c>
      <c r="F23" s="623">
        <v>0</v>
      </c>
      <c r="G23" s="501">
        <v>0</v>
      </c>
      <c r="H23" s="667">
        <f t="shared" si="1"/>
        <v>0</v>
      </c>
      <c r="I23" s="718">
        <f t="shared" si="7"/>
        <v>0</v>
      </c>
      <c r="J23" s="605"/>
      <c r="K23" s="668">
        <f t="shared" si="3"/>
        <v>0</v>
      </c>
      <c r="L23" s="359" t="str">
        <f t="shared" si="8"/>
        <v/>
      </c>
      <c r="M23" s="126"/>
      <c r="O23" s="480"/>
    </row>
    <row r="24" spans="1:15" ht="19.5" outlineLevel="1" thickBot="1" x14ac:dyDescent="0.35">
      <c r="A24" s="20"/>
      <c r="B24" s="392"/>
      <c r="C24" s="345" t="s">
        <v>12</v>
      </c>
      <c r="D24" s="107" t="s">
        <v>585</v>
      </c>
      <c r="E24" s="35" t="s">
        <v>242</v>
      </c>
      <c r="F24" s="623">
        <v>0</v>
      </c>
      <c r="G24" s="501">
        <v>0</v>
      </c>
      <c r="H24" s="667">
        <f t="shared" si="1"/>
        <v>0</v>
      </c>
      <c r="I24" s="718">
        <f t="shared" si="7"/>
        <v>0</v>
      </c>
      <c r="J24" s="605"/>
      <c r="K24" s="668">
        <f t="shared" si="3"/>
        <v>0</v>
      </c>
      <c r="L24" s="359" t="str">
        <f t="shared" si="8"/>
        <v/>
      </c>
      <c r="M24" s="126"/>
      <c r="O24" s="480"/>
    </row>
    <row r="25" spans="1:15" ht="19.5" outlineLevel="1" thickBot="1" x14ac:dyDescent="0.35">
      <c r="A25" s="20"/>
      <c r="B25" s="392"/>
      <c r="C25" s="345" t="s">
        <v>13</v>
      </c>
      <c r="D25" s="107" t="s">
        <v>586</v>
      </c>
      <c r="E25" s="35" t="s">
        <v>243</v>
      </c>
      <c r="F25" s="623">
        <v>0</v>
      </c>
      <c r="G25" s="501">
        <v>0</v>
      </c>
      <c r="H25" s="667">
        <f t="shared" si="1"/>
        <v>0</v>
      </c>
      <c r="I25" s="718">
        <f t="shared" si="7"/>
        <v>0</v>
      </c>
      <c r="J25" s="605"/>
      <c r="K25" s="668">
        <f t="shared" si="3"/>
        <v>0</v>
      </c>
      <c r="L25" s="359" t="str">
        <f t="shared" si="8"/>
        <v/>
      </c>
      <c r="M25" s="126"/>
      <c r="O25" s="480"/>
    </row>
    <row r="26" spans="1:15" ht="135.75" outlineLevel="1" thickBot="1" x14ac:dyDescent="0.35">
      <c r="A26" s="20"/>
      <c r="B26" s="392"/>
      <c r="C26" s="345" t="s">
        <v>14</v>
      </c>
      <c r="D26" s="395" t="s">
        <v>581</v>
      </c>
      <c r="E26" s="396" t="s">
        <v>239</v>
      </c>
      <c r="F26" s="623">
        <v>0</v>
      </c>
      <c r="G26" s="501">
        <v>0</v>
      </c>
      <c r="H26" s="667">
        <f t="shared" si="1"/>
        <v>0</v>
      </c>
      <c r="I26" s="718">
        <f t="shared" si="7"/>
        <v>0</v>
      </c>
      <c r="J26" s="605"/>
      <c r="K26" s="668">
        <f t="shared" si="3"/>
        <v>0</v>
      </c>
      <c r="L26" s="359" t="str">
        <f t="shared" si="8"/>
        <v/>
      </c>
      <c r="M26" s="126"/>
      <c r="O26" s="480"/>
    </row>
    <row r="27" spans="1:15" ht="45.75" outlineLevel="1" thickBot="1" x14ac:dyDescent="0.35">
      <c r="A27" s="20"/>
      <c r="B27" s="392"/>
      <c r="C27" s="345" t="s">
        <v>15</v>
      </c>
      <c r="D27" s="395" t="s">
        <v>582</v>
      </c>
      <c r="E27" s="398" t="s">
        <v>245</v>
      </c>
      <c r="F27" s="623">
        <v>0</v>
      </c>
      <c r="G27" s="501">
        <v>0</v>
      </c>
      <c r="H27" s="667">
        <f t="shared" si="1"/>
        <v>0</v>
      </c>
      <c r="I27" s="718">
        <f t="shared" si="7"/>
        <v>0</v>
      </c>
      <c r="J27" s="605"/>
      <c r="K27" s="668">
        <f t="shared" si="3"/>
        <v>0</v>
      </c>
      <c r="L27" s="359" t="str">
        <f t="shared" si="8"/>
        <v/>
      </c>
      <c r="M27" s="126"/>
      <c r="O27" s="480"/>
    </row>
    <row r="28" spans="1:15" ht="24.75" outlineLevel="1" thickBot="1" x14ac:dyDescent="0.35">
      <c r="A28" s="20"/>
      <c r="B28" s="392"/>
      <c r="C28" s="345" t="s">
        <v>16</v>
      </c>
      <c r="D28" s="107" t="s">
        <v>496</v>
      </c>
      <c r="E28" s="35" t="s">
        <v>244</v>
      </c>
      <c r="F28" s="623">
        <v>0</v>
      </c>
      <c r="G28" s="501">
        <v>0</v>
      </c>
      <c r="H28" s="667">
        <f t="shared" si="1"/>
        <v>0</v>
      </c>
      <c r="I28" s="718">
        <f t="shared" si="7"/>
        <v>0</v>
      </c>
      <c r="J28" s="605"/>
      <c r="K28" s="668">
        <f t="shared" si="3"/>
        <v>0</v>
      </c>
      <c r="L28" s="359" t="str">
        <f t="shared" si="8"/>
        <v/>
      </c>
      <c r="M28" s="126"/>
      <c r="O28" s="480"/>
    </row>
    <row r="29" spans="1:15" ht="19.5" outlineLevel="1" thickBot="1" x14ac:dyDescent="0.35">
      <c r="A29" s="23"/>
      <c r="B29" s="412"/>
      <c r="C29" s="345" t="s">
        <v>386</v>
      </c>
      <c r="D29" s="107" t="s">
        <v>257</v>
      </c>
      <c r="E29" s="35" t="s">
        <v>258</v>
      </c>
      <c r="F29" s="623">
        <v>0</v>
      </c>
      <c r="G29" s="501">
        <v>0</v>
      </c>
      <c r="H29" s="667">
        <f t="shared" ref="H29" si="9">F29*G29</f>
        <v>0</v>
      </c>
      <c r="I29" s="623"/>
      <c r="J29" s="567"/>
      <c r="K29" s="668">
        <f t="shared" ref="K29" si="10">H29</f>
        <v>0</v>
      </c>
      <c r="L29" s="359" t="str">
        <f t="shared" si="8"/>
        <v/>
      </c>
      <c r="M29" s="126"/>
      <c r="O29" s="480"/>
    </row>
    <row r="30" spans="1:15" s="478" customFormat="1" ht="45.75" customHeight="1" outlineLevel="1" thickBot="1" x14ac:dyDescent="0.35">
      <c r="A30" s="941" t="s">
        <v>587</v>
      </c>
      <c r="B30" s="942"/>
      <c r="C30" s="413"/>
      <c r="D30" s="414"/>
      <c r="E30" s="415"/>
      <c r="F30" s="630">
        <f>SUM(F22:F29)</f>
        <v>0</v>
      </c>
      <c r="G30" s="518" t="str">
        <f>IF(H30=0,"",H30/F30)</f>
        <v/>
      </c>
      <c r="H30" s="630">
        <f>SUM(H22:H29)</f>
        <v>0</v>
      </c>
      <c r="I30" s="630">
        <f>SUM(I22:I29)</f>
        <v>0</v>
      </c>
      <c r="J30" s="630">
        <f>SUM(J22:J29)</f>
        <v>0</v>
      </c>
      <c r="K30" s="681">
        <f>H30</f>
        <v>0</v>
      </c>
      <c r="L30" s="359" t="str">
        <f t="shared" si="8"/>
        <v/>
      </c>
      <c r="M30" s="416"/>
      <c r="O30" s="498"/>
    </row>
    <row r="31" spans="1:15" ht="38.25" customHeight="1" thickBot="1" x14ac:dyDescent="0.3">
      <c r="A31" s="387">
        <v>3</v>
      </c>
      <c r="B31" s="388" t="s">
        <v>692</v>
      </c>
      <c r="C31" s="399"/>
      <c r="D31" s="400" t="s">
        <v>691</v>
      </c>
      <c r="E31" s="399"/>
      <c r="F31" s="627"/>
      <c r="G31" s="514"/>
      <c r="H31" s="674"/>
      <c r="I31" s="627"/>
      <c r="J31" s="627"/>
      <c r="K31" s="675"/>
      <c r="L31" s="401"/>
      <c r="M31" s="402"/>
      <c r="O31" s="480"/>
    </row>
    <row r="32" spans="1:15" ht="36.75" outlineLevel="1" thickBot="1" x14ac:dyDescent="0.35">
      <c r="A32" s="20"/>
      <c r="B32" s="392"/>
      <c r="C32" s="345" t="s">
        <v>17</v>
      </c>
      <c r="D32" s="107" t="s">
        <v>280</v>
      </c>
      <c r="E32" s="33" t="s">
        <v>246</v>
      </c>
      <c r="F32" s="623">
        <v>0</v>
      </c>
      <c r="G32" s="501">
        <v>0</v>
      </c>
      <c r="H32" s="667">
        <f t="shared" si="1"/>
        <v>0</v>
      </c>
      <c r="I32" s="918">
        <f>H32</f>
        <v>0</v>
      </c>
      <c r="J32" s="682"/>
      <c r="K32" s="668">
        <f t="shared" si="3"/>
        <v>0</v>
      </c>
      <c r="L32" s="359" t="str">
        <f t="shared" ref="L32:L44" si="11">IF(ROUND(I32+J32,2)=ROUND(K32,2),"","!")</f>
        <v/>
      </c>
      <c r="M32" s="125"/>
      <c r="O32" s="480"/>
    </row>
    <row r="33" spans="1:15" ht="36.75" outlineLevel="1" thickBot="1" x14ac:dyDescent="0.35">
      <c r="A33" s="20"/>
      <c r="B33" s="392"/>
      <c r="C33" s="345" t="s">
        <v>18</v>
      </c>
      <c r="D33" s="107" t="s">
        <v>168</v>
      </c>
      <c r="E33" s="33" t="s">
        <v>247</v>
      </c>
      <c r="F33" s="623">
        <v>0</v>
      </c>
      <c r="G33" s="501">
        <v>0</v>
      </c>
      <c r="H33" s="667">
        <f t="shared" si="1"/>
        <v>0</v>
      </c>
      <c r="I33" s="918">
        <f t="shared" ref="I33:I39" si="12">H33</f>
        <v>0</v>
      </c>
      <c r="J33" s="682"/>
      <c r="K33" s="668">
        <f t="shared" si="3"/>
        <v>0</v>
      </c>
      <c r="L33" s="359" t="str">
        <f t="shared" si="11"/>
        <v/>
      </c>
      <c r="M33" s="126"/>
      <c r="O33" s="480"/>
    </row>
    <row r="34" spans="1:15" ht="36.75" outlineLevel="1" thickBot="1" x14ac:dyDescent="0.35">
      <c r="A34" s="20"/>
      <c r="B34" s="392"/>
      <c r="C34" s="345" t="s">
        <v>19</v>
      </c>
      <c r="D34" s="107" t="s">
        <v>167</v>
      </c>
      <c r="E34" s="35" t="s">
        <v>248</v>
      </c>
      <c r="F34" s="623">
        <v>0</v>
      </c>
      <c r="G34" s="501">
        <v>0</v>
      </c>
      <c r="H34" s="667">
        <f t="shared" si="1"/>
        <v>0</v>
      </c>
      <c r="I34" s="626"/>
      <c r="J34" s="623">
        <f>H34</f>
        <v>0</v>
      </c>
      <c r="K34" s="668">
        <f t="shared" si="3"/>
        <v>0</v>
      </c>
      <c r="L34" s="359" t="str">
        <f t="shared" si="11"/>
        <v/>
      </c>
      <c r="M34" s="126"/>
      <c r="O34" s="480"/>
    </row>
    <row r="35" spans="1:15" ht="19.5" outlineLevel="1" thickBot="1" x14ac:dyDescent="0.35">
      <c r="A35" s="20"/>
      <c r="B35" s="392"/>
      <c r="C35" s="345" t="s">
        <v>20</v>
      </c>
      <c r="D35" s="107" t="s">
        <v>169</v>
      </c>
      <c r="E35" s="35" t="s">
        <v>249</v>
      </c>
      <c r="F35" s="623">
        <v>0</v>
      </c>
      <c r="G35" s="501">
        <v>0</v>
      </c>
      <c r="H35" s="667">
        <f t="shared" si="1"/>
        <v>0</v>
      </c>
      <c r="I35" s="626"/>
      <c r="J35" s="623">
        <v>0</v>
      </c>
      <c r="K35" s="668">
        <f t="shared" si="3"/>
        <v>0</v>
      </c>
      <c r="L35" s="359" t="str">
        <f t="shared" si="11"/>
        <v/>
      </c>
      <c r="M35" s="126"/>
      <c r="O35" s="480"/>
    </row>
    <row r="36" spans="1:15" ht="19.5" outlineLevel="1" thickBot="1" x14ac:dyDescent="0.35">
      <c r="A36" s="20"/>
      <c r="B36" s="392"/>
      <c r="C36" s="345" t="s">
        <v>21</v>
      </c>
      <c r="D36" s="107" t="s">
        <v>586</v>
      </c>
      <c r="E36" s="35" t="s">
        <v>250</v>
      </c>
      <c r="F36" s="623">
        <v>0</v>
      </c>
      <c r="G36" s="501">
        <v>0</v>
      </c>
      <c r="H36" s="667">
        <f t="shared" si="1"/>
        <v>0</v>
      </c>
      <c r="I36" s="918">
        <f t="shared" si="12"/>
        <v>0</v>
      </c>
      <c r="J36" s="682"/>
      <c r="K36" s="668">
        <f t="shared" si="3"/>
        <v>0</v>
      </c>
      <c r="L36" s="359" t="str">
        <f t="shared" si="11"/>
        <v/>
      </c>
      <c r="M36" s="126"/>
      <c r="O36" s="480"/>
    </row>
    <row r="37" spans="1:15" ht="19.5" outlineLevel="1" thickBot="1" x14ac:dyDescent="0.35">
      <c r="A37" s="20"/>
      <c r="B37" s="392"/>
      <c r="C37" s="345" t="s">
        <v>22</v>
      </c>
      <c r="D37" s="107" t="s">
        <v>585</v>
      </c>
      <c r="E37" s="35" t="s">
        <v>242</v>
      </c>
      <c r="F37" s="623">
        <v>0</v>
      </c>
      <c r="G37" s="501">
        <v>0</v>
      </c>
      <c r="H37" s="667">
        <f t="shared" si="1"/>
        <v>0</v>
      </c>
      <c r="I37" s="626"/>
      <c r="J37" s="623">
        <v>0</v>
      </c>
      <c r="K37" s="668">
        <f t="shared" si="3"/>
        <v>0</v>
      </c>
      <c r="L37" s="359" t="str">
        <f t="shared" si="11"/>
        <v/>
      </c>
      <c r="M37" s="126"/>
      <c r="O37" s="480"/>
    </row>
    <row r="38" spans="1:15" ht="79.5" outlineLevel="1" thickBot="1" x14ac:dyDescent="0.35">
      <c r="A38" s="20"/>
      <c r="B38" s="392"/>
      <c r="C38" s="345" t="s">
        <v>23</v>
      </c>
      <c r="D38" s="107" t="s">
        <v>714</v>
      </c>
      <c r="E38" s="105" t="s">
        <v>163</v>
      </c>
      <c r="F38" s="623">
        <v>0</v>
      </c>
      <c r="G38" s="501">
        <v>0</v>
      </c>
      <c r="H38" s="667">
        <f t="shared" si="1"/>
        <v>0</v>
      </c>
      <c r="I38" s="626"/>
      <c r="J38" s="623">
        <v>0</v>
      </c>
      <c r="K38" s="668">
        <f t="shared" si="3"/>
        <v>0</v>
      </c>
      <c r="L38" s="359" t="str">
        <f t="shared" si="11"/>
        <v/>
      </c>
      <c r="M38" s="126"/>
      <c r="O38" s="480"/>
    </row>
    <row r="39" spans="1:15" ht="19.5" outlineLevel="1" thickBot="1" x14ac:dyDescent="0.35">
      <c r="A39" s="20"/>
      <c r="B39" s="392"/>
      <c r="C39" s="345" t="s">
        <v>24</v>
      </c>
      <c r="D39" s="107" t="s">
        <v>257</v>
      </c>
      <c r="E39" s="35" t="s">
        <v>258</v>
      </c>
      <c r="F39" s="623">
        <v>0</v>
      </c>
      <c r="G39" s="501">
        <v>0</v>
      </c>
      <c r="H39" s="667">
        <f t="shared" si="1"/>
        <v>0</v>
      </c>
      <c r="I39" s="918">
        <f t="shared" si="12"/>
        <v>0</v>
      </c>
      <c r="J39" s="682"/>
      <c r="K39" s="668">
        <f t="shared" si="3"/>
        <v>0</v>
      </c>
      <c r="L39" s="359" t="str">
        <f t="shared" si="11"/>
        <v/>
      </c>
      <c r="M39" s="126"/>
      <c r="O39" s="480"/>
    </row>
    <row r="40" spans="1:15" ht="19.5" outlineLevel="1" thickBot="1" x14ac:dyDescent="0.35">
      <c r="A40" s="20"/>
      <c r="B40" s="392"/>
      <c r="C40" s="345" t="s">
        <v>25</v>
      </c>
      <c r="D40" s="107" t="s">
        <v>635</v>
      </c>
      <c r="E40" s="105">
        <v>6184</v>
      </c>
      <c r="F40" s="623">
        <v>0</v>
      </c>
      <c r="G40" s="501">
        <v>1</v>
      </c>
      <c r="H40" s="667">
        <f t="shared" si="1"/>
        <v>0</v>
      </c>
      <c r="I40" s="626"/>
      <c r="J40" s="623">
        <f>H40</f>
        <v>0</v>
      </c>
      <c r="K40" s="668">
        <f t="shared" si="3"/>
        <v>0</v>
      </c>
      <c r="L40" s="359" t="str">
        <f t="shared" si="11"/>
        <v/>
      </c>
      <c r="M40" s="126"/>
      <c r="O40" s="480"/>
    </row>
    <row r="41" spans="1:15" ht="19.5" outlineLevel="1" thickBot="1" x14ac:dyDescent="0.35">
      <c r="A41" s="20"/>
      <c r="B41" s="392"/>
      <c r="C41" s="349" t="s">
        <v>26</v>
      </c>
      <c r="D41" s="110" t="s">
        <v>588</v>
      </c>
      <c r="E41" s="34" t="s">
        <v>498</v>
      </c>
      <c r="F41" s="631"/>
      <c r="G41" s="519">
        <v>1</v>
      </c>
      <c r="H41" s="651">
        <f t="shared" si="1"/>
        <v>0</v>
      </c>
      <c r="I41" s="915"/>
      <c r="J41" s="631"/>
      <c r="K41" s="683">
        <f t="shared" si="3"/>
        <v>0</v>
      </c>
      <c r="L41" s="359" t="str">
        <f t="shared" si="11"/>
        <v/>
      </c>
      <c r="M41" s="417"/>
      <c r="O41" s="480"/>
    </row>
    <row r="42" spans="1:15" ht="19.5" outlineLevel="1" thickBot="1" x14ac:dyDescent="0.35">
      <c r="A42" s="20"/>
      <c r="B42" s="392"/>
      <c r="C42" s="349" t="s">
        <v>27</v>
      </c>
      <c r="D42" s="110" t="s">
        <v>589</v>
      </c>
      <c r="E42" s="34">
        <v>70698</v>
      </c>
      <c r="F42" s="631"/>
      <c r="G42" s="519">
        <v>1</v>
      </c>
      <c r="H42" s="651">
        <f t="shared" si="1"/>
        <v>0</v>
      </c>
      <c r="I42" s="915"/>
      <c r="J42" s="631"/>
      <c r="K42" s="683">
        <f t="shared" si="3"/>
        <v>0</v>
      </c>
      <c r="L42" s="359" t="str">
        <f t="shared" si="11"/>
        <v/>
      </c>
      <c r="M42" s="126"/>
      <c r="O42" s="480"/>
    </row>
    <row r="43" spans="1:15" ht="19.5" outlineLevel="1" thickBot="1" x14ac:dyDescent="0.35">
      <c r="A43" s="20"/>
      <c r="B43" s="392"/>
      <c r="C43" s="349" t="s">
        <v>28</v>
      </c>
      <c r="D43" s="110" t="s">
        <v>590</v>
      </c>
      <c r="E43" s="34">
        <v>70723</v>
      </c>
      <c r="F43" s="631"/>
      <c r="G43" s="519"/>
      <c r="H43" s="651">
        <f>F43*G43</f>
        <v>0</v>
      </c>
      <c r="I43" s="720">
        <f>H43</f>
        <v>0</v>
      </c>
      <c r="J43" s="684"/>
      <c r="K43" s="683">
        <f>H43</f>
        <v>0</v>
      </c>
      <c r="L43" s="359" t="str">
        <f t="shared" si="11"/>
        <v/>
      </c>
      <c r="M43" s="126"/>
      <c r="O43" s="480"/>
    </row>
    <row r="44" spans="1:15" ht="19.5" outlineLevel="1" thickBot="1" x14ac:dyDescent="0.35">
      <c r="A44" s="20"/>
      <c r="B44" s="392"/>
      <c r="C44" s="349" t="s">
        <v>29</v>
      </c>
      <c r="D44" s="110" t="s">
        <v>541</v>
      </c>
      <c r="E44" s="34">
        <v>70723</v>
      </c>
      <c r="F44" s="631"/>
      <c r="G44" s="519"/>
      <c r="H44" s="651">
        <f t="shared" ref="H44" si="13">F44*G44</f>
        <v>0</v>
      </c>
      <c r="I44" s="684"/>
      <c r="J44" s="720">
        <f>H44</f>
        <v>0</v>
      </c>
      <c r="K44" s="683">
        <f t="shared" ref="K44" si="14">H44</f>
        <v>0</v>
      </c>
      <c r="L44" s="359" t="str">
        <f t="shared" si="11"/>
        <v/>
      </c>
      <c r="M44" s="134"/>
      <c r="O44" s="480"/>
    </row>
    <row r="45" spans="1:15" ht="15.75" outlineLevel="1" thickBot="1" x14ac:dyDescent="0.3">
      <c r="A45" s="20"/>
      <c r="B45" s="418"/>
      <c r="C45" s="399"/>
      <c r="D45" s="400" t="s">
        <v>693</v>
      </c>
      <c r="E45" s="399"/>
      <c r="F45" s="627"/>
      <c r="G45" s="514"/>
      <c r="H45" s="674"/>
      <c r="I45" s="627"/>
      <c r="J45" s="627"/>
      <c r="K45" s="675"/>
      <c r="L45" s="401"/>
      <c r="M45" s="124"/>
      <c r="O45" s="480"/>
    </row>
    <row r="46" spans="1:15" ht="19.5" outlineLevel="2" thickBot="1" x14ac:dyDescent="0.35">
      <c r="A46" s="20"/>
      <c r="B46" s="392"/>
      <c r="C46" s="345" t="s">
        <v>30</v>
      </c>
      <c r="D46" s="107" t="s">
        <v>694</v>
      </c>
      <c r="E46" s="35" t="s">
        <v>251</v>
      </c>
      <c r="F46" s="570">
        <f>'sous-traitance'!F17</f>
        <v>0</v>
      </c>
      <c r="G46" s="520">
        <f>'sous-traitance'!G17</f>
        <v>0</v>
      </c>
      <c r="H46" s="650">
        <f t="shared" si="1"/>
        <v>0</v>
      </c>
      <c r="I46" s="570">
        <f>'sous-traitance'!I17</f>
        <v>0</v>
      </c>
      <c r="J46" s="570">
        <f>'sous-traitance'!J17</f>
        <v>0</v>
      </c>
      <c r="K46" s="676">
        <f t="shared" si="3"/>
        <v>0</v>
      </c>
      <c r="L46" s="359" t="str">
        <f t="shared" ref="L46:L51" si="15">IF(ROUND(I46+J46,2)=ROUND(K46,2),"","!")</f>
        <v/>
      </c>
      <c r="M46" s="125"/>
      <c r="O46" s="480"/>
    </row>
    <row r="47" spans="1:15" ht="19.5" outlineLevel="2" thickBot="1" x14ac:dyDescent="0.35">
      <c r="A47" s="20"/>
      <c r="B47" s="392"/>
      <c r="C47" s="345" t="s">
        <v>184</v>
      </c>
      <c r="D47" s="107" t="s">
        <v>518</v>
      </c>
      <c r="E47" s="35" t="s">
        <v>251</v>
      </c>
      <c r="F47" s="570">
        <f>'sous-traitance'!F18</f>
        <v>0</v>
      </c>
      <c r="G47" s="520">
        <f>'sous-traitance'!G18</f>
        <v>0</v>
      </c>
      <c r="H47" s="650">
        <f t="shared" si="1"/>
        <v>0</v>
      </c>
      <c r="I47" s="570">
        <f>'sous-traitance'!I18</f>
        <v>0</v>
      </c>
      <c r="J47" s="570">
        <f>'sous-traitance'!J18</f>
        <v>0</v>
      </c>
      <c r="K47" s="676">
        <f t="shared" si="3"/>
        <v>0</v>
      </c>
      <c r="L47" s="359" t="str">
        <f t="shared" si="15"/>
        <v/>
      </c>
      <c r="M47" s="126"/>
      <c r="O47" s="480"/>
    </row>
    <row r="48" spans="1:15" ht="19.5" outlineLevel="2" thickBot="1" x14ac:dyDescent="0.35">
      <c r="A48" s="20"/>
      <c r="B48" s="392"/>
      <c r="C48" s="349" t="s">
        <v>185</v>
      </c>
      <c r="D48" s="110" t="s">
        <v>589</v>
      </c>
      <c r="E48" s="34">
        <v>70698</v>
      </c>
      <c r="F48" s="632">
        <f>'sous-traitance'!F19</f>
        <v>0</v>
      </c>
      <c r="G48" s="548">
        <f>'sous-traitance'!G19</f>
        <v>0</v>
      </c>
      <c r="H48" s="635">
        <f t="shared" si="1"/>
        <v>0</v>
      </c>
      <c r="I48" s="635">
        <f>'sous-traitance'!I19</f>
        <v>0</v>
      </c>
      <c r="J48" s="685">
        <f>'sous-traitance'!J19</f>
        <v>0</v>
      </c>
      <c r="K48" s="686">
        <f t="shared" si="3"/>
        <v>0</v>
      </c>
      <c r="L48" s="359" t="str">
        <f t="shared" si="15"/>
        <v/>
      </c>
      <c r="M48" s="126"/>
      <c r="O48" s="480"/>
    </row>
    <row r="49" spans="1:15" ht="19.5" outlineLevel="2" thickBot="1" x14ac:dyDescent="0.35">
      <c r="A49" s="20"/>
      <c r="B49" s="392"/>
      <c r="C49" s="349" t="s">
        <v>442</v>
      </c>
      <c r="D49" s="110" t="s">
        <v>590</v>
      </c>
      <c r="E49" s="34">
        <v>70723</v>
      </c>
      <c r="F49" s="632">
        <f>'sous-traitance'!F20</f>
        <v>0</v>
      </c>
      <c r="G49" s="548">
        <f>'sous-traitance'!G20</f>
        <v>0</v>
      </c>
      <c r="H49" s="635">
        <f>F49*G49</f>
        <v>0</v>
      </c>
      <c r="I49" s="718">
        <f>'sous-traitance'!I20</f>
        <v>0</v>
      </c>
      <c r="J49" s="687"/>
      <c r="K49" s="686">
        <f>H49</f>
        <v>0</v>
      </c>
      <c r="L49" s="359" t="str">
        <f t="shared" si="15"/>
        <v/>
      </c>
      <c r="M49" s="126"/>
      <c r="O49" s="480"/>
    </row>
    <row r="50" spans="1:15" ht="19.5" outlineLevel="2" thickBot="1" x14ac:dyDescent="0.35">
      <c r="A50" s="23"/>
      <c r="B50" s="412"/>
      <c r="C50" s="349" t="s">
        <v>443</v>
      </c>
      <c r="D50" s="110" t="s">
        <v>541</v>
      </c>
      <c r="E50" s="34">
        <v>70723</v>
      </c>
      <c r="F50" s="632">
        <f>'sous-traitance'!F21</f>
        <v>0</v>
      </c>
      <c r="G50" s="548">
        <f>'sous-traitance'!G21</f>
        <v>0</v>
      </c>
      <c r="H50" s="635">
        <f t="shared" ref="H50" si="16">F50*G50</f>
        <v>0</v>
      </c>
      <c r="I50" s="687"/>
      <c r="J50" s="918">
        <f>'sous-traitance'!J21</f>
        <v>0</v>
      </c>
      <c r="K50" s="686">
        <f t="shared" ref="K50" si="17">H50</f>
        <v>0</v>
      </c>
      <c r="L50" s="359" t="str">
        <f t="shared" si="15"/>
        <v/>
      </c>
      <c r="M50" s="134"/>
      <c r="O50" s="480"/>
    </row>
    <row r="51" spans="1:15" s="478" customFormat="1" ht="36.75" customHeight="1" outlineLevel="1" thickBot="1" x14ac:dyDescent="0.35">
      <c r="A51" s="941" t="s">
        <v>591</v>
      </c>
      <c r="B51" s="942"/>
      <c r="C51" s="413"/>
      <c r="D51" s="419"/>
      <c r="E51" s="420"/>
      <c r="F51" s="630">
        <f>SUM(F32:F50)</f>
        <v>0</v>
      </c>
      <c r="G51" s="518" t="str">
        <f>IF(H51=0,"",H51/F51)</f>
        <v/>
      </c>
      <c r="H51" s="630">
        <f>SUM(H32:H50)</f>
        <v>0</v>
      </c>
      <c r="I51" s="630">
        <f>SUM(I32:I50)</f>
        <v>0</v>
      </c>
      <c r="J51" s="630">
        <f>SUM(J32:J50)</f>
        <v>0</v>
      </c>
      <c r="K51" s="681">
        <f t="shared" si="3"/>
        <v>0</v>
      </c>
      <c r="L51" s="359" t="str">
        <f t="shared" si="15"/>
        <v/>
      </c>
      <c r="M51" s="364" t="str">
        <f>IF(J50+J44=0,"",-(J50+J44)/(J51-(J50+J44)))</f>
        <v/>
      </c>
      <c r="N51" s="247"/>
      <c r="O51" s="498"/>
    </row>
    <row r="52" spans="1:15" ht="42.75" customHeight="1" thickBot="1" x14ac:dyDescent="0.3">
      <c r="A52" s="387">
        <v>4</v>
      </c>
      <c r="B52" s="388" t="s">
        <v>544</v>
      </c>
      <c r="C52" s="399"/>
      <c r="D52" s="421" t="s">
        <v>544</v>
      </c>
      <c r="E52" s="399"/>
      <c r="F52" s="627"/>
      <c r="G52" s="514"/>
      <c r="H52" s="674"/>
      <c r="I52" s="627"/>
      <c r="J52" s="627"/>
      <c r="K52" s="675"/>
      <c r="L52" s="401"/>
      <c r="M52" s="135"/>
      <c r="O52" s="480"/>
    </row>
    <row r="53" spans="1:15" ht="36.75" outlineLevel="1" thickBot="1" x14ac:dyDescent="0.35">
      <c r="A53" s="20"/>
      <c r="B53" s="392"/>
      <c r="C53" s="345" t="s">
        <v>34</v>
      </c>
      <c r="D53" s="107" t="s">
        <v>280</v>
      </c>
      <c r="E53" s="33" t="s">
        <v>246</v>
      </c>
      <c r="F53" s="567">
        <v>0</v>
      </c>
      <c r="G53" s="522">
        <v>0</v>
      </c>
      <c r="H53" s="667">
        <f t="shared" si="1"/>
        <v>0</v>
      </c>
      <c r="I53" s="626"/>
      <c r="J53" s="567"/>
      <c r="K53" s="668">
        <f t="shared" si="3"/>
        <v>0</v>
      </c>
      <c r="L53" s="359" t="str">
        <f t="shared" ref="L53:L66" si="18">IF(ROUND(I53+J53,2)=ROUND(K53,2),"","!")</f>
        <v/>
      </c>
      <c r="M53" s="125"/>
      <c r="O53" s="480"/>
    </row>
    <row r="54" spans="1:15" ht="36.75" outlineLevel="1" thickBot="1" x14ac:dyDescent="0.35">
      <c r="A54" s="20"/>
      <c r="B54" s="392"/>
      <c r="C54" s="345" t="s">
        <v>35</v>
      </c>
      <c r="D54" s="107" t="s">
        <v>619</v>
      </c>
      <c r="E54" s="33" t="s">
        <v>246</v>
      </c>
      <c r="F54" s="567">
        <v>0</v>
      </c>
      <c r="G54" s="522">
        <v>0</v>
      </c>
      <c r="H54" s="667">
        <f t="shared" si="1"/>
        <v>0</v>
      </c>
      <c r="I54" s="626"/>
      <c r="J54" s="567"/>
      <c r="K54" s="668">
        <f t="shared" si="3"/>
        <v>0</v>
      </c>
      <c r="L54" s="359" t="str">
        <f t="shared" si="18"/>
        <v/>
      </c>
      <c r="M54" s="126"/>
      <c r="O54" s="480"/>
    </row>
    <row r="55" spans="1:15" ht="23.25" outlineLevel="1" thickBot="1" x14ac:dyDescent="0.35">
      <c r="A55" s="20"/>
      <c r="B55" s="392"/>
      <c r="C55" s="345" t="s">
        <v>36</v>
      </c>
      <c r="D55" s="107" t="s">
        <v>255</v>
      </c>
      <c r="E55" s="33" t="s">
        <v>256</v>
      </c>
      <c r="F55" s="567">
        <v>0</v>
      </c>
      <c r="G55" s="522">
        <v>0</v>
      </c>
      <c r="H55" s="667">
        <f t="shared" si="1"/>
        <v>0</v>
      </c>
      <c r="I55" s="626"/>
      <c r="J55" s="567"/>
      <c r="K55" s="668">
        <f t="shared" si="3"/>
        <v>0</v>
      </c>
      <c r="L55" s="359" t="str">
        <f t="shared" si="18"/>
        <v/>
      </c>
      <c r="M55" s="126"/>
      <c r="O55" s="480"/>
    </row>
    <row r="56" spans="1:15" ht="19.5" outlineLevel="1" thickBot="1" x14ac:dyDescent="0.35">
      <c r="A56" s="20"/>
      <c r="B56" s="392"/>
      <c r="C56" s="345" t="s">
        <v>37</v>
      </c>
      <c r="D56" s="107" t="s">
        <v>169</v>
      </c>
      <c r="E56" s="35" t="s">
        <v>249</v>
      </c>
      <c r="F56" s="567">
        <v>0</v>
      </c>
      <c r="G56" s="522">
        <v>0</v>
      </c>
      <c r="H56" s="667">
        <f t="shared" si="1"/>
        <v>0</v>
      </c>
      <c r="I56" s="626"/>
      <c r="J56" s="567"/>
      <c r="K56" s="668">
        <f t="shared" si="3"/>
        <v>0</v>
      </c>
      <c r="L56" s="359" t="str">
        <f t="shared" si="18"/>
        <v/>
      </c>
      <c r="M56" s="126"/>
      <c r="O56" s="480"/>
    </row>
    <row r="57" spans="1:15" ht="19.5" outlineLevel="1" thickBot="1" x14ac:dyDescent="0.35">
      <c r="A57" s="20"/>
      <c r="B57" s="392"/>
      <c r="C57" s="345" t="s">
        <v>38</v>
      </c>
      <c r="D57" s="107" t="s">
        <v>586</v>
      </c>
      <c r="E57" s="35" t="s">
        <v>250</v>
      </c>
      <c r="F57" s="567">
        <v>0</v>
      </c>
      <c r="G57" s="522">
        <v>0</v>
      </c>
      <c r="H57" s="667">
        <f t="shared" si="1"/>
        <v>0</v>
      </c>
      <c r="I57" s="626"/>
      <c r="J57" s="567"/>
      <c r="K57" s="668">
        <f t="shared" si="3"/>
        <v>0</v>
      </c>
      <c r="L57" s="359" t="str">
        <f t="shared" si="18"/>
        <v/>
      </c>
      <c r="M57" s="126"/>
      <c r="O57" s="480"/>
    </row>
    <row r="58" spans="1:15" ht="19.5" outlineLevel="1" thickBot="1" x14ac:dyDescent="0.35">
      <c r="A58" s="20"/>
      <c r="B58" s="392"/>
      <c r="C58" s="345" t="s">
        <v>39</v>
      </c>
      <c r="D58" s="107" t="s">
        <v>585</v>
      </c>
      <c r="E58" s="35" t="s">
        <v>242</v>
      </c>
      <c r="F58" s="567">
        <v>0</v>
      </c>
      <c r="G58" s="522">
        <v>0</v>
      </c>
      <c r="H58" s="667">
        <f t="shared" si="1"/>
        <v>0</v>
      </c>
      <c r="I58" s="626"/>
      <c r="J58" s="567"/>
      <c r="K58" s="668">
        <f t="shared" si="3"/>
        <v>0</v>
      </c>
      <c r="L58" s="359" t="str">
        <f t="shared" si="18"/>
        <v/>
      </c>
      <c r="M58" s="126"/>
      <c r="O58" s="480"/>
    </row>
    <row r="59" spans="1:15" ht="79.5" outlineLevel="1" thickBot="1" x14ac:dyDescent="0.35">
      <c r="A59" s="20"/>
      <c r="B59" s="392"/>
      <c r="C59" s="345" t="s">
        <v>40</v>
      </c>
      <c r="D59" s="107" t="s">
        <v>713</v>
      </c>
      <c r="E59" s="105" t="s">
        <v>164</v>
      </c>
      <c r="F59" s="567">
        <v>0</v>
      </c>
      <c r="G59" s="522">
        <v>0</v>
      </c>
      <c r="H59" s="667">
        <f t="shared" si="1"/>
        <v>0</v>
      </c>
      <c r="I59" s="626"/>
      <c r="J59" s="567"/>
      <c r="K59" s="668">
        <f t="shared" si="3"/>
        <v>0</v>
      </c>
      <c r="L59" s="359" t="str">
        <f t="shared" si="18"/>
        <v/>
      </c>
      <c r="M59" s="126"/>
      <c r="O59" s="480"/>
    </row>
    <row r="60" spans="1:15" ht="19.5" outlineLevel="1" thickBot="1" x14ac:dyDescent="0.35">
      <c r="A60" s="20"/>
      <c r="B60" s="392"/>
      <c r="C60" s="345" t="s">
        <v>41</v>
      </c>
      <c r="D60" s="107" t="s">
        <v>257</v>
      </c>
      <c r="E60" s="35" t="s">
        <v>258</v>
      </c>
      <c r="F60" s="567">
        <v>0</v>
      </c>
      <c r="G60" s="522">
        <v>0</v>
      </c>
      <c r="H60" s="667">
        <f t="shared" si="1"/>
        <v>0</v>
      </c>
      <c r="I60" s="626"/>
      <c r="J60" s="567"/>
      <c r="K60" s="668">
        <f t="shared" si="3"/>
        <v>0</v>
      </c>
      <c r="L60" s="359" t="str">
        <f t="shared" si="18"/>
        <v/>
      </c>
      <c r="M60" s="126"/>
      <c r="O60" s="480"/>
    </row>
    <row r="61" spans="1:15" ht="19.5" outlineLevel="1" thickBot="1" x14ac:dyDescent="0.35">
      <c r="A61" s="20"/>
      <c r="B61" s="392"/>
      <c r="C61" s="345" t="s">
        <v>42</v>
      </c>
      <c r="D61" s="107" t="s">
        <v>635</v>
      </c>
      <c r="E61" s="105">
        <v>6184</v>
      </c>
      <c r="F61" s="567">
        <v>0</v>
      </c>
      <c r="G61" s="522">
        <v>0</v>
      </c>
      <c r="H61" s="667">
        <f t="shared" si="1"/>
        <v>0</v>
      </c>
      <c r="I61" s="626"/>
      <c r="J61" s="567"/>
      <c r="K61" s="668">
        <f t="shared" si="3"/>
        <v>0</v>
      </c>
      <c r="L61" s="359" t="str">
        <f t="shared" si="18"/>
        <v/>
      </c>
      <c r="M61" s="126"/>
      <c r="O61" s="480"/>
    </row>
    <row r="62" spans="1:15" ht="19.5" outlineLevel="1" thickBot="1" x14ac:dyDescent="0.35">
      <c r="A62" s="20"/>
      <c r="B62" s="392"/>
      <c r="C62" s="349" t="s">
        <v>31</v>
      </c>
      <c r="D62" s="110" t="s">
        <v>588</v>
      </c>
      <c r="E62" s="34" t="s">
        <v>498</v>
      </c>
      <c r="F62" s="631"/>
      <c r="G62" s="519"/>
      <c r="H62" s="651">
        <f t="shared" si="1"/>
        <v>0</v>
      </c>
      <c r="I62" s="631"/>
      <c r="J62" s="631"/>
      <c r="K62" s="683">
        <f t="shared" si="3"/>
        <v>0</v>
      </c>
      <c r="L62" s="359" t="str">
        <f t="shared" si="18"/>
        <v/>
      </c>
      <c r="M62" s="126"/>
      <c r="O62" s="480"/>
    </row>
    <row r="63" spans="1:15" ht="19.5" outlineLevel="1" thickBot="1" x14ac:dyDescent="0.35">
      <c r="A63" s="20"/>
      <c r="B63" s="392"/>
      <c r="C63" s="349" t="s">
        <v>32</v>
      </c>
      <c r="D63" s="110" t="s">
        <v>589</v>
      </c>
      <c r="E63" s="34">
        <v>70698</v>
      </c>
      <c r="F63" s="631"/>
      <c r="G63" s="519"/>
      <c r="H63" s="651">
        <f t="shared" si="1"/>
        <v>0</v>
      </c>
      <c r="I63" s="631"/>
      <c r="J63" s="631"/>
      <c r="K63" s="683">
        <f t="shared" si="3"/>
        <v>0</v>
      </c>
      <c r="L63" s="359" t="str">
        <f t="shared" si="18"/>
        <v/>
      </c>
      <c r="M63" s="126"/>
      <c r="O63" s="480"/>
    </row>
    <row r="64" spans="1:15" ht="19.5" outlineLevel="1" thickBot="1" x14ac:dyDescent="0.35">
      <c r="A64" s="20"/>
      <c r="B64" s="392"/>
      <c r="C64" s="349" t="s">
        <v>33</v>
      </c>
      <c r="D64" s="110" t="s">
        <v>590</v>
      </c>
      <c r="E64" s="34">
        <v>70723</v>
      </c>
      <c r="F64" s="631"/>
      <c r="G64" s="519"/>
      <c r="H64" s="651">
        <f>F64*G64</f>
        <v>0</v>
      </c>
      <c r="I64" s="720">
        <f>H64</f>
        <v>0</v>
      </c>
      <c r="J64" s="688"/>
      <c r="K64" s="683">
        <f>H64</f>
        <v>0</v>
      </c>
      <c r="L64" s="359" t="str">
        <f t="shared" si="18"/>
        <v/>
      </c>
      <c r="M64" s="126"/>
      <c r="O64" s="480"/>
    </row>
    <row r="65" spans="1:15" ht="19.5" outlineLevel="1" thickBot="1" x14ac:dyDescent="0.35">
      <c r="A65" s="23"/>
      <c r="B65" s="412"/>
      <c r="C65" s="349" t="s">
        <v>444</v>
      </c>
      <c r="D65" s="110" t="s">
        <v>541</v>
      </c>
      <c r="E65" s="34">
        <v>70723</v>
      </c>
      <c r="F65" s="631"/>
      <c r="G65" s="519"/>
      <c r="H65" s="651">
        <f t="shared" ref="H65" si="19">F65*G65</f>
        <v>0</v>
      </c>
      <c r="I65" s="688"/>
      <c r="J65" s="720">
        <f>H65</f>
        <v>0</v>
      </c>
      <c r="K65" s="683">
        <f t="shared" ref="K65" si="20">H65</f>
        <v>0</v>
      </c>
      <c r="L65" s="359" t="str">
        <f t="shared" si="18"/>
        <v/>
      </c>
      <c r="M65" s="134"/>
      <c r="O65" s="480"/>
    </row>
    <row r="66" spans="1:15" s="478" customFormat="1" ht="35.25" customHeight="1" outlineLevel="1" thickBot="1" x14ac:dyDescent="0.35">
      <c r="A66" s="941" t="s">
        <v>592</v>
      </c>
      <c r="B66" s="942"/>
      <c r="C66" s="413"/>
      <c r="D66" s="414"/>
      <c r="E66" s="422"/>
      <c r="F66" s="630">
        <f>SUM(F53:F65)</f>
        <v>0</v>
      </c>
      <c r="G66" s="518" t="str">
        <f>IF(H66=0,"",H66/F66)</f>
        <v/>
      </c>
      <c r="H66" s="630">
        <f>SUM(H53:H65)</f>
        <v>0</v>
      </c>
      <c r="I66" s="630">
        <f>SUM(I53:I65)</f>
        <v>0</v>
      </c>
      <c r="J66" s="630">
        <f>SUM(J53:J65)</f>
        <v>0</v>
      </c>
      <c r="K66" s="681">
        <f>SUM(K53:K65)</f>
        <v>0</v>
      </c>
      <c r="L66" s="359" t="str">
        <f t="shared" si="18"/>
        <v/>
      </c>
      <c r="M66" s="364" t="str">
        <f>IF(J65=0,"",-(J65/(J66-J65)))</f>
        <v/>
      </c>
      <c r="O66" s="498"/>
    </row>
    <row r="67" spans="1:15" ht="31.5" customHeight="1" thickBot="1" x14ac:dyDescent="0.3">
      <c r="A67" s="387">
        <v>5</v>
      </c>
      <c r="B67" s="388" t="s">
        <v>666</v>
      </c>
      <c r="C67" s="399"/>
      <c r="D67" s="423"/>
      <c r="E67" s="424"/>
      <c r="F67" s="633"/>
      <c r="G67" s="523"/>
      <c r="H67" s="689"/>
      <c r="I67" s="633"/>
      <c r="J67" s="633"/>
      <c r="K67" s="690"/>
      <c r="L67" s="425"/>
      <c r="M67" s="124"/>
      <c r="O67" s="480"/>
    </row>
    <row r="68" spans="1:15" ht="27.75" customHeight="1" outlineLevel="1" thickBot="1" x14ac:dyDescent="0.3">
      <c r="A68" s="426" t="s">
        <v>65</v>
      </c>
      <c r="B68" s="427" t="s">
        <v>620</v>
      </c>
      <c r="C68" s="399"/>
      <c r="D68" s="400" t="s">
        <v>621</v>
      </c>
      <c r="E68" s="424"/>
      <c r="F68" s="633"/>
      <c r="G68" s="523"/>
      <c r="H68" s="689"/>
      <c r="I68" s="633"/>
      <c r="J68" s="633"/>
      <c r="K68" s="690"/>
      <c r="L68" s="425"/>
      <c r="M68" s="124"/>
      <c r="O68" s="480"/>
    </row>
    <row r="69" spans="1:15" ht="19.5" outlineLevel="2" thickBot="1" x14ac:dyDescent="0.35">
      <c r="A69" s="22"/>
      <c r="B69" s="428"/>
      <c r="C69" s="345" t="s">
        <v>43</v>
      </c>
      <c r="D69" s="107" t="s">
        <v>499</v>
      </c>
      <c r="E69" s="35" t="s">
        <v>44</v>
      </c>
      <c r="F69" s="567">
        <v>0</v>
      </c>
      <c r="G69" s="522">
        <v>0</v>
      </c>
      <c r="H69" s="667">
        <f t="shared" si="1"/>
        <v>0</v>
      </c>
      <c r="I69" s="919">
        <f t="shared" ref="I69:I75" si="21">H69</f>
        <v>0</v>
      </c>
      <c r="J69" s="605"/>
      <c r="K69" s="668">
        <f t="shared" si="3"/>
        <v>0</v>
      </c>
      <c r="L69" s="359" t="str">
        <f t="shared" ref="L69:L77" si="22">IF(ROUND(I69+J69,2)=ROUND(K69,2),"","!")</f>
        <v/>
      </c>
      <c r="M69" s="125"/>
      <c r="O69" s="480"/>
    </row>
    <row r="70" spans="1:15" ht="36.75" outlineLevel="2" thickBot="1" x14ac:dyDescent="0.35">
      <c r="A70" s="22"/>
      <c r="B70" s="428"/>
      <c r="C70" s="345" t="s">
        <v>45</v>
      </c>
      <c r="D70" s="107" t="s">
        <v>619</v>
      </c>
      <c r="E70" s="33" t="s">
        <v>246</v>
      </c>
      <c r="F70" s="567">
        <v>0</v>
      </c>
      <c r="G70" s="501">
        <v>1</v>
      </c>
      <c r="H70" s="667">
        <f t="shared" si="1"/>
        <v>0</v>
      </c>
      <c r="I70" s="918">
        <f t="shared" si="21"/>
        <v>0</v>
      </c>
      <c r="J70" s="605"/>
      <c r="K70" s="668">
        <f t="shared" si="3"/>
        <v>0</v>
      </c>
      <c r="L70" s="359" t="str">
        <f t="shared" si="22"/>
        <v/>
      </c>
      <c r="M70" s="126"/>
      <c r="O70" s="480"/>
    </row>
    <row r="71" spans="1:15" ht="79.5" outlineLevel="2" thickBot="1" x14ac:dyDescent="0.35">
      <c r="A71" s="22"/>
      <c r="B71" s="428"/>
      <c r="C71" s="345" t="s">
        <v>46</v>
      </c>
      <c r="D71" s="107" t="s">
        <v>713</v>
      </c>
      <c r="E71" s="105" t="s">
        <v>164</v>
      </c>
      <c r="F71" s="567">
        <v>0</v>
      </c>
      <c r="G71" s="501">
        <v>1</v>
      </c>
      <c r="H71" s="667">
        <f t="shared" si="1"/>
        <v>0</v>
      </c>
      <c r="I71" s="918">
        <f t="shared" si="21"/>
        <v>0</v>
      </c>
      <c r="J71" s="605"/>
      <c r="K71" s="668">
        <f t="shared" si="3"/>
        <v>0</v>
      </c>
      <c r="L71" s="359" t="str">
        <f t="shared" si="22"/>
        <v/>
      </c>
      <c r="M71" s="126"/>
      <c r="O71" s="480"/>
    </row>
    <row r="72" spans="1:15" ht="34.5" outlineLevel="2" thickBot="1" x14ac:dyDescent="0.35">
      <c r="A72" s="22"/>
      <c r="B72" s="428"/>
      <c r="C72" s="345" t="s">
        <v>47</v>
      </c>
      <c r="D72" s="107" t="s">
        <v>622</v>
      </c>
      <c r="E72" s="33" t="s">
        <v>254</v>
      </c>
      <c r="F72" s="567">
        <v>0</v>
      </c>
      <c r="G72" s="501">
        <v>1</v>
      </c>
      <c r="H72" s="667">
        <f t="shared" si="1"/>
        <v>0</v>
      </c>
      <c r="I72" s="918">
        <f t="shared" si="21"/>
        <v>0</v>
      </c>
      <c r="J72" s="605"/>
      <c r="K72" s="668">
        <f t="shared" si="3"/>
        <v>0</v>
      </c>
      <c r="L72" s="359" t="str">
        <f t="shared" si="22"/>
        <v/>
      </c>
      <c r="M72" s="126"/>
      <c r="O72" s="480"/>
    </row>
    <row r="73" spans="1:15" ht="19.5" outlineLevel="2" thickBot="1" x14ac:dyDescent="0.35">
      <c r="A73" s="22"/>
      <c r="B73" s="428"/>
      <c r="C73" s="345" t="s">
        <v>48</v>
      </c>
      <c r="D73" s="107" t="s">
        <v>169</v>
      </c>
      <c r="E73" s="35" t="s">
        <v>249</v>
      </c>
      <c r="F73" s="567">
        <v>0</v>
      </c>
      <c r="G73" s="522">
        <v>0</v>
      </c>
      <c r="H73" s="667">
        <f t="shared" si="1"/>
        <v>0</v>
      </c>
      <c r="I73" s="918">
        <f t="shared" si="21"/>
        <v>0</v>
      </c>
      <c r="J73" s="605"/>
      <c r="K73" s="668">
        <f t="shared" si="3"/>
        <v>0</v>
      </c>
      <c r="L73" s="359" t="str">
        <f t="shared" si="22"/>
        <v/>
      </c>
      <c r="M73" s="126"/>
      <c r="O73" s="480"/>
    </row>
    <row r="74" spans="1:15" ht="19.5" outlineLevel="2" thickBot="1" x14ac:dyDescent="0.35">
      <c r="A74" s="22"/>
      <c r="B74" s="428"/>
      <c r="C74" s="345" t="s">
        <v>49</v>
      </c>
      <c r="D74" s="107" t="s">
        <v>257</v>
      </c>
      <c r="E74" s="35" t="s">
        <v>258</v>
      </c>
      <c r="F74" s="567">
        <v>0</v>
      </c>
      <c r="G74" s="522">
        <v>0</v>
      </c>
      <c r="H74" s="667">
        <f t="shared" si="1"/>
        <v>0</v>
      </c>
      <c r="I74" s="918">
        <f t="shared" si="21"/>
        <v>0</v>
      </c>
      <c r="J74" s="605"/>
      <c r="K74" s="668">
        <f t="shared" si="3"/>
        <v>0</v>
      </c>
      <c r="L74" s="359" t="str">
        <f t="shared" si="22"/>
        <v/>
      </c>
      <c r="M74" s="126"/>
      <c r="O74" s="480"/>
    </row>
    <row r="75" spans="1:15" ht="19.5" outlineLevel="2" thickBot="1" x14ac:dyDescent="0.35">
      <c r="A75" s="22"/>
      <c r="B75" s="428"/>
      <c r="C75" s="345" t="s">
        <v>50</v>
      </c>
      <c r="D75" s="107" t="s">
        <v>635</v>
      </c>
      <c r="E75" s="105">
        <v>6184</v>
      </c>
      <c r="F75" s="567">
        <v>0</v>
      </c>
      <c r="G75" s="522">
        <v>0</v>
      </c>
      <c r="H75" s="667">
        <f t="shared" si="1"/>
        <v>0</v>
      </c>
      <c r="I75" s="918">
        <f t="shared" si="21"/>
        <v>0</v>
      </c>
      <c r="J75" s="605"/>
      <c r="K75" s="668">
        <f t="shared" si="3"/>
        <v>0</v>
      </c>
      <c r="L75" s="359" t="str">
        <f t="shared" si="22"/>
        <v/>
      </c>
      <c r="M75" s="126"/>
      <c r="O75" s="480"/>
    </row>
    <row r="76" spans="1:15" ht="19.5" outlineLevel="2" thickBot="1" x14ac:dyDescent="0.35">
      <c r="A76" s="22"/>
      <c r="B76" s="428"/>
      <c r="C76" s="350" t="s">
        <v>51</v>
      </c>
      <c r="D76" s="110" t="s">
        <v>588</v>
      </c>
      <c r="E76" s="34" t="s">
        <v>498</v>
      </c>
      <c r="F76" s="631"/>
      <c r="G76" s="519"/>
      <c r="H76" s="651">
        <f t="shared" si="1"/>
        <v>0</v>
      </c>
      <c r="I76" s="648"/>
      <c r="J76" s="612"/>
      <c r="K76" s="683">
        <f t="shared" si="3"/>
        <v>0</v>
      </c>
      <c r="L76" s="359" t="str">
        <f t="shared" si="22"/>
        <v/>
      </c>
      <c r="M76" s="126"/>
      <c r="O76" s="480"/>
    </row>
    <row r="77" spans="1:15" ht="19.5" outlineLevel="2" thickBot="1" x14ac:dyDescent="0.35">
      <c r="A77" s="22"/>
      <c r="B77" s="428"/>
      <c r="C77" s="350" t="s">
        <v>52</v>
      </c>
      <c r="D77" s="110" t="s">
        <v>589</v>
      </c>
      <c r="E77" s="34">
        <v>70698</v>
      </c>
      <c r="F77" s="631"/>
      <c r="G77" s="519"/>
      <c r="H77" s="651">
        <f t="shared" si="1"/>
        <v>0</v>
      </c>
      <c r="I77" s="648"/>
      <c r="J77" s="612"/>
      <c r="K77" s="683">
        <f t="shared" si="3"/>
        <v>0</v>
      </c>
      <c r="L77" s="359" t="str">
        <f t="shared" si="22"/>
        <v/>
      </c>
      <c r="M77" s="134"/>
      <c r="O77" s="480"/>
    </row>
    <row r="78" spans="1:15" ht="15.75" outlineLevel="2" thickBot="1" x14ac:dyDescent="0.3">
      <c r="A78" s="22"/>
      <c r="B78" s="428"/>
      <c r="C78" s="429"/>
      <c r="D78" s="430" t="s">
        <v>637</v>
      </c>
      <c r="E78" s="429"/>
      <c r="F78" s="634"/>
      <c r="G78" s="524"/>
      <c r="H78" s="691"/>
      <c r="I78" s="634"/>
      <c r="J78" s="692"/>
      <c r="K78" s="693"/>
      <c r="L78" s="431"/>
      <c r="M78" s="124"/>
      <c r="O78" s="480"/>
    </row>
    <row r="79" spans="1:15" ht="19.5" outlineLevel="3" thickBot="1" x14ac:dyDescent="0.35">
      <c r="A79" s="22"/>
      <c r="B79" s="428"/>
      <c r="C79" s="345" t="s">
        <v>53</v>
      </c>
      <c r="D79" s="107" t="s">
        <v>252</v>
      </c>
      <c r="E79" s="35" t="s">
        <v>251</v>
      </c>
      <c r="F79" s="570">
        <f>'sous-traitance'!F28</f>
        <v>0</v>
      </c>
      <c r="G79" s="515">
        <f>'sous-traitance'!G28</f>
        <v>0</v>
      </c>
      <c r="H79" s="650">
        <f t="shared" si="1"/>
        <v>0</v>
      </c>
      <c r="I79" s="650">
        <f>'sous-traitance'!I28</f>
        <v>0</v>
      </c>
      <c r="J79" s="694"/>
      <c r="K79" s="676">
        <f t="shared" si="3"/>
        <v>0</v>
      </c>
      <c r="L79" s="359" t="str">
        <f t="shared" ref="L79:L82" si="23">IF(ROUND(I79+J79,2)=ROUND(K79,2),"","!")</f>
        <v/>
      </c>
      <c r="M79" s="125"/>
      <c r="O79" s="480"/>
    </row>
    <row r="80" spans="1:15" ht="19.5" outlineLevel="3" thickBot="1" x14ac:dyDescent="0.35">
      <c r="A80" s="22"/>
      <c r="B80" s="428"/>
      <c r="C80" s="350" t="s">
        <v>54</v>
      </c>
      <c r="D80" s="110" t="s">
        <v>588</v>
      </c>
      <c r="E80" s="34" t="s">
        <v>498</v>
      </c>
      <c r="F80" s="635">
        <f>'sous-traitance'!F29</f>
        <v>0</v>
      </c>
      <c r="G80" s="547">
        <f>'sous-traitance'!G29</f>
        <v>0</v>
      </c>
      <c r="H80" s="635">
        <f t="shared" si="1"/>
        <v>0</v>
      </c>
      <c r="I80" s="650">
        <f>'sous-traitance'!I29</f>
        <v>0</v>
      </c>
      <c r="J80" s="694"/>
      <c r="K80" s="686">
        <f t="shared" si="3"/>
        <v>0</v>
      </c>
      <c r="L80" s="359" t="str">
        <f t="shared" si="23"/>
        <v/>
      </c>
      <c r="M80" s="126"/>
      <c r="O80" s="480"/>
    </row>
    <row r="81" spans="1:15" ht="19.5" outlineLevel="3" thickBot="1" x14ac:dyDescent="0.35">
      <c r="A81" s="28"/>
      <c r="B81" s="412"/>
      <c r="C81" s="350" t="s">
        <v>186</v>
      </c>
      <c r="D81" s="110" t="s">
        <v>589</v>
      </c>
      <c r="E81" s="34">
        <v>70698</v>
      </c>
      <c r="F81" s="635">
        <f>'sous-traitance'!F30</f>
        <v>0</v>
      </c>
      <c r="G81" s="547">
        <f>'sous-traitance'!G30</f>
        <v>0</v>
      </c>
      <c r="H81" s="635">
        <f t="shared" si="1"/>
        <v>0</v>
      </c>
      <c r="I81" s="650">
        <f>'sous-traitance'!I30</f>
        <v>0</v>
      </c>
      <c r="J81" s="694"/>
      <c r="K81" s="686">
        <f t="shared" si="3"/>
        <v>0</v>
      </c>
      <c r="L81" s="359" t="str">
        <f t="shared" si="23"/>
        <v/>
      </c>
      <c r="M81" s="134"/>
      <c r="O81" s="480"/>
    </row>
    <row r="82" spans="1:15" s="479" customFormat="1" ht="30.75" customHeight="1" outlineLevel="2" thickBot="1" x14ac:dyDescent="0.35">
      <c r="A82" s="953" t="s">
        <v>593</v>
      </c>
      <c r="B82" s="954"/>
      <c r="C82" s="432"/>
      <c r="D82" s="114"/>
      <c r="E82" s="433"/>
      <c r="F82" s="636">
        <f>SUM(F69:F81)</f>
        <v>0</v>
      </c>
      <c r="G82" s="525" t="str">
        <f>IF(H82=0,"",H82/F82)</f>
        <v/>
      </c>
      <c r="H82" s="636">
        <f>SUM(H69:H81)</f>
        <v>0</v>
      </c>
      <c r="I82" s="636">
        <f>SUM(I69:I81)</f>
        <v>0</v>
      </c>
      <c r="J82" s="636">
        <f>SUM(J69:J81)</f>
        <v>0</v>
      </c>
      <c r="K82" s="695">
        <f>SUM(K69:K81)</f>
        <v>0</v>
      </c>
      <c r="L82" s="359" t="str">
        <f t="shared" si="23"/>
        <v/>
      </c>
      <c r="M82" s="366"/>
      <c r="O82" s="480"/>
    </row>
    <row r="83" spans="1:15" ht="15.75" outlineLevel="1" thickBot="1" x14ac:dyDescent="0.3">
      <c r="A83" s="434" t="s">
        <v>66</v>
      </c>
      <c r="B83" s="435" t="s">
        <v>546</v>
      </c>
      <c r="C83" s="429"/>
      <c r="D83" s="430" t="s">
        <v>621</v>
      </c>
      <c r="E83" s="429"/>
      <c r="F83" s="637"/>
      <c r="G83" s="526"/>
      <c r="H83" s="696"/>
      <c r="I83" s="637"/>
      <c r="J83" s="697"/>
      <c r="K83" s="698"/>
      <c r="L83" s="436"/>
      <c r="M83" s="124"/>
      <c r="O83" s="480"/>
    </row>
    <row r="84" spans="1:15" ht="19.5" outlineLevel="2" thickBot="1" x14ac:dyDescent="0.35">
      <c r="A84" s="20"/>
      <c r="B84" s="428"/>
      <c r="C84" s="345" t="s">
        <v>55</v>
      </c>
      <c r="D84" s="107" t="s">
        <v>499</v>
      </c>
      <c r="E84" s="35" t="s">
        <v>44</v>
      </c>
      <c r="F84" s="623">
        <v>0</v>
      </c>
      <c r="G84" s="501">
        <v>0</v>
      </c>
      <c r="H84" s="699">
        <f t="shared" ref="H84:H90" si="24">F84*G84</f>
        <v>0</v>
      </c>
      <c r="I84" s="918">
        <f t="shared" ref="I84:I85" si="25">H84</f>
        <v>0</v>
      </c>
      <c r="J84" s="605"/>
      <c r="K84" s="668">
        <f t="shared" ref="K84:K146" si="26">H84</f>
        <v>0</v>
      </c>
      <c r="L84" s="359" t="str">
        <f t="shared" ref="L84:L92" si="27">IF(ROUND(I84+J84,2)=ROUND(K84,2),"","!")</f>
        <v/>
      </c>
      <c r="M84" s="125"/>
      <c r="O84" s="480"/>
    </row>
    <row r="85" spans="1:15" ht="36.75" outlineLevel="2" thickBot="1" x14ac:dyDescent="0.35">
      <c r="A85" s="20"/>
      <c r="B85" s="428"/>
      <c r="C85" s="345" t="s">
        <v>56</v>
      </c>
      <c r="D85" s="107" t="s">
        <v>619</v>
      </c>
      <c r="E85" s="33" t="s">
        <v>246</v>
      </c>
      <c r="F85" s="623">
        <v>0</v>
      </c>
      <c r="G85" s="501">
        <v>1</v>
      </c>
      <c r="H85" s="699">
        <f t="shared" si="24"/>
        <v>0</v>
      </c>
      <c r="I85" s="918">
        <f t="shared" si="25"/>
        <v>0</v>
      </c>
      <c r="J85" s="605"/>
      <c r="K85" s="668">
        <f t="shared" si="26"/>
        <v>0</v>
      </c>
      <c r="L85" s="359" t="str">
        <f t="shared" si="27"/>
        <v/>
      </c>
      <c r="M85" s="126"/>
      <c r="O85" s="480"/>
    </row>
    <row r="86" spans="1:15" ht="79.5" outlineLevel="2" thickBot="1" x14ac:dyDescent="0.35">
      <c r="A86" s="20"/>
      <c r="B86" s="428"/>
      <c r="C86" s="345" t="s">
        <v>57</v>
      </c>
      <c r="D86" s="107" t="s">
        <v>713</v>
      </c>
      <c r="E86" s="105" t="s">
        <v>164</v>
      </c>
      <c r="F86" s="623">
        <v>0</v>
      </c>
      <c r="G86" s="501">
        <v>1</v>
      </c>
      <c r="H86" s="699">
        <f t="shared" si="24"/>
        <v>0</v>
      </c>
      <c r="I86" s="918">
        <f>H86</f>
        <v>0</v>
      </c>
      <c r="J86" s="605"/>
      <c r="K86" s="668">
        <f>H86</f>
        <v>0</v>
      </c>
      <c r="L86" s="359" t="str">
        <f>IF(ROUND(I87+J86,2)=ROUND(K86,2),"","!")</f>
        <v/>
      </c>
      <c r="M86" s="126"/>
      <c r="O86" s="480"/>
    </row>
    <row r="87" spans="1:15" ht="34.5" outlineLevel="2" thickBot="1" x14ac:dyDescent="0.35">
      <c r="A87" s="20"/>
      <c r="B87" s="428"/>
      <c r="C87" s="345" t="s">
        <v>58</v>
      </c>
      <c r="D87" s="107" t="s">
        <v>622</v>
      </c>
      <c r="E87" s="33" t="s">
        <v>254</v>
      </c>
      <c r="F87" s="623">
        <v>0</v>
      </c>
      <c r="G87" s="501">
        <v>1</v>
      </c>
      <c r="H87" s="699">
        <f t="shared" si="24"/>
        <v>0</v>
      </c>
      <c r="I87" s="918">
        <f t="shared" ref="I87:I90" si="28">H87</f>
        <v>0</v>
      </c>
      <c r="J87" s="605"/>
      <c r="K87" s="668">
        <f>H87</f>
        <v>0</v>
      </c>
      <c r="L87" s="359" t="str">
        <f>IF(ROUND(I88+J87,2)=ROUND(K87,2),"","!")</f>
        <v/>
      </c>
      <c r="M87" s="126"/>
      <c r="O87" s="480"/>
    </row>
    <row r="88" spans="1:15" ht="19.5" outlineLevel="2" thickBot="1" x14ac:dyDescent="0.35">
      <c r="A88" s="20"/>
      <c r="B88" s="428"/>
      <c r="C88" s="345" t="s">
        <v>59</v>
      </c>
      <c r="D88" s="107" t="s">
        <v>169</v>
      </c>
      <c r="E88" s="35" t="s">
        <v>249</v>
      </c>
      <c r="F88" s="623">
        <v>0</v>
      </c>
      <c r="G88" s="501">
        <v>1</v>
      </c>
      <c r="H88" s="699">
        <f t="shared" si="24"/>
        <v>0</v>
      </c>
      <c r="I88" s="918">
        <f t="shared" si="28"/>
        <v>0</v>
      </c>
      <c r="J88" s="605"/>
      <c r="K88" s="668">
        <f t="shared" si="26"/>
        <v>0</v>
      </c>
      <c r="L88" s="359" t="str">
        <f t="shared" si="27"/>
        <v/>
      </c>
      <c r="M88" s="126"/>
      <c r="O88" s="480"/>
    </row>
    <row r="89" spans="1:15" ht="19.5" outlineLevel="2" thickBot="1" x14ac:dyDescent="0.35">
      <c r="A89" s="20"/>
      <c r="B89" s="428"/>
      <c r="C89" s="345" t="s">
        <v>60</v>
      </c>
      <c r="D89" s="107" t="s">
        <v>257</v>
      </c>
      <c r="E89" s="35" t="s">
        <v>258</v>
      </c>
      <c r="F89" s="623">
        <v>0</v>
      </c>
      <c r="G89" s="501">
        <v>1</v>
      </c>
      <c r="H89" s="699">
        <f t="shared" si="24"/>
        <v>0</v>
      </c>
      <c r="I89" s="918">
        <f t="shared" si="28"/>
        <v>0</v>
      </c>
      <c r="J89" s="605"/>
      <c r="K89" s="668">
        <f t="shared" si="26"/>
        <v>0</v>
      </c>
      <c r="L89" s="359" t="str">
        <f t="shared" si="27"/>
        <v/>
      </c>
      <c r="M89" s="126"/>
      <c r="O89" s="480"/>
    </row>
    <row r="90" spans="1:15" ht="19.5" outlineLevel="2" thickBot="1" x14ac:dyDescent="0.35">
      <c r="A90" s="20"/>
      <c r="B90" s="428"/>
      <c r="C90" s="345" t="s">
        <v>61</v>
      </c>
      <c r="D90" s="107" t="s">
        <v>635</v>
      </c>
      <c r="E90" s="105">
        <v>6184</v>
      </c>
      <c r="F90" s="623">
        <v>0</v>
      </c>
      <c r="G90" s="501">
        <v>1</v>
      </c>
      <c r="H90" s="699">
        <f t="shared" si="24"/>
        <v>0</v>
      </c>
      <c r="I90" s="918">
        <f t="shared" si="28"/>
        <v>0</v>
      </c>
      <c r="J90" s="605"/>
      <c r="K90" s="668">
        <f t="shared" si="26"/>
        <v>0</v>
      </c>
      <c r="L90" s="359" t="str">
        <f t="shared" si="27"/>
        <v/>
      </c>
      <c r="M90" s="126"/>
      <c r="O90" s="480"/>
    </row>
    <row r="91" spans="1:15" ht="19.5" outlineLevel="2" thickBot="1" x14ac:dyDescent="0.35">
      <c r="A91" s="22"/>
      <c r="B91" s="428"/>
      <c r="C91" s="350" t="s">
        <v>62</v>
      </c>
      <c r="D91" s="110" t="s">
        <v>588</v>
      </c>
      <c r="E91" s="34" t="s">
        <v>498</v>
      </c>
      <c r="F91" s="631"/>
      <c r="G91" s="519"/>
      <c r="H91" s="651">
        <f t="shared" ref="H91:H119" si="29">F91*G91</f>
        <v>0</v>
      </c>
      <c r="I91" s="648"/>
      <c r="J91" s="612"/>
      <c r="K91" s="683">
        <f t="shared" si="26"/>
        <v>0</v>
      </c>
      <c r="L91" s="359" t="str">
        <f t="shared" si="27"/>
        <v/>
      </c>
      <c r="M91" s="417"/>
      <c r="O91" s="480"/>
    </row>
    <row r="92" spans="1:15" ht="19.5" outlineLevel="2" thickBot="1" x14ac:dyDescent="0.35">
      <c r="A92" s="20"/>
      <c r="B92" s="428"/>
      <c r="C92" s="350" t="s">
        <v>63</v>
      </c>
      <c r="D92" s="110" t="s">
        <v>589</v>
      </c>
      <c r="E92" s="34">
        <v>70698</v>
      </c>
      <c r="F92" s="631"/>
      <c r="G92" s="519"/>
      <c r="H92" s="651">
        <f t="shared" si="29"/>
        <v>0</v>
      </c>
      <c r="I92" s="648"/>
      <c r="J92" s="612"/>
      <c r="K92" s="683">
        <f t="shared" si="26"/>
        <v>0</v>
      </c>
      <c r="L92" s="359" t="str">
        <f t="shared" si="27"/>
        <v/>
      </c>
      <c r="M92" s="134"/>
      <c r="O92" s="480"/>
    </row>
    <row r="93" spans="1:15" ht="15.75" outlineLevel="2" thickBot="1" x14ac:dyDescent="0.3">
      <c r="A93" s="22"/>
      <c r="B93" s="428"/>
      <c r="C93" s="429"/>
      <c r="D93" s="430" t="s">
        <v>637</v>
      </c>
      <c r="E93" s="429"/>
      <c r="F93" s="637"/>
      <c r="G93" s="526"/>
      <c r="H93" s="696"/>
      <c r="I93" s="637"/>
      <c r="J93" s="700"/>
      <c r="K93" s="698"/>
      <c r="L93" s="436"/>
      <c r="M93" s="124"/>
      <c r="O93" s="480"/>
    </row>
    <row r="94" spans="1:15" ht="19.5" outlineLevel="3" thickBot="1" x14ac:dyDescent="0.35">
      <c r="A94" s="20"/>
      <c r="B94" s="428"/>
      <c r="C94" s="345" t="s">
        <v>64</v>
      </c>
      <c r="D94" s="107" t="s">
        <v>252</v>
      </c>
      <c r="E94" s="35" t="s">
        <v>251</v>
      </c>
      <c r="F94" s="638">
        <f>'sous-traitance'!F33</f>
        <v>0</v>
      </c>
      <c r="G94" s="544">
        <f>'sous-traitance'!G33</f>
        <v>0</v>
      </c>
      <c r="H94" s="699">
        <f t="shared" ref="H94:H96" si="30">F94*G94</f>
        <v>0</v>
      </c>
      <c r="I94" s="718">
        <f>'sous-traitance'!I33</f>
        <v>0</v>
      </c>
      <c r="J94" s="682"/>
      <c r="K94" s="701">
        <f t="shared" ref="K94:K96" si="31">H94</f>
        <v>0</v>
      </c>
      <c r="L94" s="359" t="str">
        <f t="shared" ref="L94:L97" si="32">IF(ROUND(I94+J94,2)=ROUND(K94,2),"","!")</f>
        <v/>
      </c>
      <c r="M94" s="125"/>
      <c r="O94" s="480"/>
    </row>
    <row r="95" spans="1:15" ht="19.5" outlineLevel="3" thickBot="1" x14ac:dyDescent="0.35">
      <c r="A95" s="22"/>
      <c r="B95" s="428"/>
      <c r="C95" s="350" t="s">
        <v>68</v>
      </c>
      <c r="D95" s="110" t="s">
        <v>588</v>
      </c>
      <c r="E95" s="34" t="s">
        <v>498</v>
      </c>
      <c r="F95" s="639">
        <f>'sous-traitance'!F34</f>
        <v>0</v>
      </c>
      <c r="G95" s="549">
        <f>'sous-traitance'!G34</f>
        <v>0</v>
      </c>
      <c r="H95" s="635">
        <f t="shared" si="30"/>
        <v>0</v>
      </c>
      <c r="I95" s="718">
        <f>'sous-traitance'!I34</f>
        <v>0</v>
      </c>
      <c r="J95" s="694"/>
      <c r="K95" s="686">
        <f t="shared" si="31"/>
        <v>0</v>
      </c>
      <c r="L95" s="359" t="str">
        <f t="shared" si="32"/>
        <v/>
      </c>
      <c r="M95" s="417"/>
      <c r="O95" s="480"/>
    </row>
    <row r="96" spans="1:15" ht="19.5" outlineLevel="3" thickBot="1" x14ac:dyDescent="0.35">
      <c r="A96" s="20"/>
      <c r="B96" s="392"/>
      <c r="C96" s="350" t="s">
        <v>187</v>
      </c>
      <c r="D96" s="110" t="s">
        <v>589</v>
      </c>
      <c r="E96" s="34">
        <v>70698</v>
      </c>
      <c r="F96" s="639">
        <f>'sous-traitance'!F35</f>
        <v>0</v>
      </c>
      <c r="G96" s="549">
        <f>'sous-traitance'!G35</f>
        <v>0</v>
      </c>
      <c r="H96" s="635">
        <f t="shared" si="30"/>
        <v>0</v>
      </c>
      <c r="I96" s="718">
        <f>'sous-traitance'!I35</f>
        <v>0</v>
      </c>
      <c r="J96" s="694"/>
      <c r="K96" s="686">
        <f t="shared" si="31"/>
        <v>0</v>
      </c>
      <c r="L96" s="359" t="str">
        <f t="shared" si="32"/>
        <v/>
      </c>
      <c r="M96" s="134"/>
      <c r="O96" s="480"/>
    </row>
    <row r="97" spans="1:15" s="479" customFormat="1" ht="40.5" customHeight="1" outlineLevel="2" thickBot="1" x14ac:dyDescent="0.35">
      <c r="A97" s="957" t="s">
        <v>594</v>
      </c>
      <c r="B97" s="958"/>
      <c r="C97" s="432"/>
      <c r="D97" s="114"/>
      <c r="E97" s="433"/>
      <c r="F97" s="636">
        <f>SUM(F84:F96)</f>
        <v>0</v>
      </c>
      <c r="G97" s="525" t="str">
        <f>IF(H97=0,"",H97/F97)</f>
        <v/>
      </c>
      <c r="H97" s="636">
        <f>SUM(H84:H96)</f>
        <v>0</v>
      </c>
      <c r="I97" s="636">
        <f>SUM(I84:I96)</f>
        <v>0</v>
      </c>
      <c r="J97" s="636">
        <f>SUM(J84:J96)</f>
        <v>0</v>
      </c>
      <c r="K97" s="695">
        <f t="shared" si="26"/>
        <v>0</v>
      </c>
      <c r="L97" s="359" t="str">
        <f t="shared" si="32"/>
        <v/>
      </c>
      <c r="M97" s="366"/>
      <c r="O97" s="480"/>
    </row>
    <row r="98" spans="1:15" ht="27.75" customHeight="1" outlineLevel="1" thickBot="1" x14ac:dyDescent="0.3">
      <c r="A98" s="22" t="s">
        <v>67</v>
      </c>
      <c r="B98" s="428" t="s">
        <v>624</v>
      </c>
      <c r="C98" s="429"/>
      <c r="D98" s="430" t="s">
        <v>621</v>
      </c>
      <c r="E98" s="429"/>
      <c r="F98" s="637"/>
      <c r="G98" s="526"/>
      <c r="H98" s="696"/>
      <c r="I98" s="637"/>
      <c r="J98" s="697"/>
      <c r="K98" s="698"/>
      <c r="L98" s="436"/>
      <c r="M98" s="124"/>
      <c r="O98" s="480"/>
    </row>
    <row r="99" spans="1:15" ht="19.5" outlineLevel="2" thickBot="1" x14ac:dyDescent="0.35">
      <c r="A99" s="20"/>
      <c r="B99" s="428"/>
      <c r="C99" s="345" t="s">
        <v>69</v>
      </c>
      <c r="D99" s="107" t="s">
        <v>499</v>
      </c>
      <c r="E99" s="35" t="s">
        <v>44</v>
      </c>
      <c r="F99" s="567">
        <v>0</v>
      </c>
      <c r="G99" s="522">
        <v>0</v>
      </c>
      <c r="H99" s="667">
        <f t="shared" si="29"/>
        <v>0</v>
      </c>
      <c r="I99" s="918">
        <f t="shared" ref="I99:I105" si="33">H99</f>
        <v>0</v>
      </c>
      <c r="J99" s="605"/>
      <c r="K99" s="668">
        <f t="shared" si="26"/>
        <v>0</v>
      </c>
      <c r="L99" s="359" t="str">
        <f t="shared" ref="L99:L107" si="34">IF(ROUND(I99+J99,2)=ROUND(K99,2),"","!")</f>
        <v/>
      </c>
      <c r="M99" s="125"/>
      <c r="O99" s="480"/>
    </row>
    <row r="100" spans="1:15" ht="36.75" outlineLevel="2" thickBot="1" x14ac:dyDescent="0.35">
      <c r="A100" s="20"/>
      <c r="B100" s="428"/>
      <c r="C100" s="345" t="s">
        <v>70</v>
      </c>
      <c r="D100" s="107" t="s">
        <v>619</v>
      </c>
      <c r="E100" s="33" t="s">
        <v>246</v>
      </c>
      <c r="F100" s="567">
        <v>0</v>
      </c>
      <c r="G100" s="522">
        <v>0</v>
      </c>
      <c r="H100" s="667">
        <f t="shared" si="29"/>
        <v>0</v>
      </c>
      <c r="I100" s="918">
        <f t="shared" si="33"/>
        <v>0</v>
      </c>
      <c r="J100" s="605"/>
      <c r="K100" s="668">
        <f t="shared" si="26"/>
        <v>0</v>
      </c>
      <c r="L100" s="359" t="str">
        <f t="shared" si="34"/>
        <v/>
      </c>
      <c r="M100" s="126"/>
      <c r="O100" s="480"/>
    </row>
    <row r="101" spans="1:15" ht="79.5" outlineLevel="2" thickBot="1" x14ac:dyDescent="0.35">
      <c r="A101" s="20"/>
      <c r="B101" s="428"/>
      <c r="C101" s="345" t="s">
        <v>71</v>
      </c>
      <c r="D101" s="107" t="s">
        <v>713</v>
      </c>
      <c r="E101" s="105" t="s">
        <v>164</v>
      </c>
      <c r="F101" s="567">
        <v>0</v>
      </c>
      <c r="G101" s="522">
        <v>0</v>
      </c>
      <c r="H101" s="667">
        <f t="shared" si="29"/>
        <v>0</v>
      </c>
      <c r="I101" s="918">
        <f t="shared" si="33"/>
        <v>0</v>
      </c>
      <c r="J101" s="605"/>
      <c r="K101" s="668">
        <f t="shared" si="26"/>
        <v>0</v>
      </c>
      <c r="L101" s="359" t="str">
        <f t="shared" si="34"/>
        <v/>
      </c>
      <c r="M101" s="126"/>
      <c r="O101" s="480"/>
    </row>
    <row r="102" spans="1:15" ht="34.5" outlineLevel="2" thickBot="1" x14ac:dyDescent="0.35">
      <c r="A102" s="20"/>
      <c r="B102" s="428"/>
      <c r="C102" s="345" t="s">
        <v>72</v>
      </c>
      <c r="D102" s="107" t="s">
        <v>622</v>
      </c>
      <c r="E102" s="33" t="s">
        <v>254</v>
      </c>
      <c r="F102" s="567">
        <v>0</v>
      </c>
      <c r="G102" s="522">
        <v>0</v>
      </c>
      <c r="H102" s="667">
        <f t="shared" si="29"/>
        <v>0</v>
      </c>
      <c r="I102" s="918">
        <f t="shared" si="33"/>
        <v>0</v>
      </c>
      <c r="J102" s="605"/>
      <c r="K102" s="668">
        <f t="shared" si="26"/>
        <v>0</v>
      </c>
      <c r="L102" s="359" t="str">
        <f t="shared" si="34"/>
        <v/>
      </c>
      <c r="M102" s="126"/>
      <c r="O102" s="480"/>
    </row>
    <row r="103" spans="1:15" ht="19.5" outlineLevel="2" thickBot="1" x14ac:dyDescent="0.35">
      <c r="A103" s="20"/>
      <c r="B103" s="428"/>
      <c r="C103" s="345" t="s">
        <v>73</v>
      </c>
      <c r="D103" s="107" t="s">
        <v>169</v>
      </c>
      <c r="E103" s="35" t="s">
        <v>249</v>
      </c>
      <c r="F103" s="567">
        <v>0</v>
      </c>
      <c r="G103" s="522">
        <v>0</v>
      </c>
      <c r="H103" s="667">
        <f t="shared" si="29"/>
        <v>0</v>
      </c>
      <c r="I103" s="918">
        <f t="shared" si="33"/>
        <v>0</v>
      </c>
      <c r="J103" s="605"/>
      <c r="K103" s="668">
        <f t="shared" si="26"/>
        <v>0</v>
      </c>
      <c r="L103" s="359" t="str">
        <f t="shared" si="34"/>
        <v/>
      </c>
      <c r="M103" s="126"/>
      <c r="O103" s="480"/>
    </row>
    <row r="104" spans="1:15" ht="19.5" outlineLevel="2" thickBot="1" x14ac:dyDescent="0.35">
      <c r="A104" s="20"/>
      <c r="B104" s="428"/>
      <c r="C104" s="345" t="s">
        <v>74</v>
      </c>
      <c r="D104" s="107" t="s">
        <v>257</v>
      </c>
      <c r="E104" s="35" t="s">
        <v>258</v>
      </c>
      <c r="F104" s="567">
        <v>0</v>
      </c>
      <c r="G104" s="522">
        <v>0</v>
      </c>
      <c r="H104" s="667">
        <f t="shared" si="29"/>
        <v>0</v>
      </c>
      <c r="I104" s="918">
        <f t="shared" si="33"/>
        <v>0</v>
      </c>
      <c r="J104" s="605"/>
      <c r="K104" s="668">
        <f t="shared" si="26"/>
        <v>0</v>
      </c>
      <c r="L104" s="359" t="str">
        <f t="shared" si="34"/>
        <v/>
      </c>
      <c r="M104" s="126"/>
      <c r="O104" s="480"/>
    </row>
    <row r="105" spans="1:15" ht="19.5" outlineLevel="2" thickBot="1" x14ac:dyDescent="0.35">
      <c r="A105" s="20"/>
      <c r="B105" s="428"/>
      <c r="C105" s="345" t="s">
        <v>75</v>
      </c>
      <c r="D105" s="107" t="s">
        <v>635</v>
      </c>
      <c r="E105" s="105">
        <v>6184</v>
      </c>
      <c r="F105" s="567">
        <v>0</v>
      </c>
      <c r="G105" s="522">
        <v>0</v>
      </c>
      <c r="H105" s="667">
        <f t="shared" si="29"/>
        <v>0</v>
      </c>
      <c r="I105" s="918">
        <f t="shared" si="33"/>
        <v>0</v>
      </c>
      <c r="J105" s="605"/>
      <c r="K105" s="668">
        <f t="shared" si="26"/>
        <v>0</v>
      </c>
      <c r="L105" s="359" t="str">
        <f t="shared" si="34"/>
        <v/>
      </c>
      <c r="M105" s="126"/>
      <c r="O105" s="480"/>
    </row>
    <row r="106" spans="1:15" ht="19.5" outlineLevel="2" thickBot="1" x14ac:dyDescent="0.35">
      <c r="A106" s="22"/>
      <c r="B106" s="428"/>
      <c r="C106" s="350" t="s">
        <v>76</v>
      </c>
      <c r="D106" s="110" t="s">
        <v>588</v>
      </c>
      <c r="E106" s="34" t="s">
        <v>498</v>
      </c>
      <c r="F106" s="631"/>
      <c r="G106" s="519"/>
      <c r="H106" s="651">
        <f t="shared" si="29"/>
        <v>0</v>
      </c>
      <c r="I106" s="720">
        <f>H106</f>
        <v>0</v>
      </c>
      <c r="J106" s="612"/>
      <c r="K106" s="683">
        <f t="shared" si="26"/>
        <v>0</v>
      </c>
      <c r="L106" s="359" t="str">
        <f t="shared" si="34"/>
        <v/>
      </c>
      <c r="M106" s="126"/>
      <c r="O106" s="480"/>
    </row>
    <row r="107" spans="1:15" ht="19.5" outlineLevel="2" thickBot="1" x14ac:dyDescent="0.35">
      <c r="A107" s="20"/>
      <c r="B107" s="428"/>
      <c r="C107" s="350" t="s">
        <v>77</v>
      </c>
      <c r="D107" s="110" t="s">
        <v>589</v>
      </c>
      <c r="E107" s="34">
        <v>70698</v>
      </c>
      <c r="F107" s="631"/>
      <c r="G107" s="519"/>
      <c r="H107" s="651">
        <f t="shared" si="29"/>
        <v>0</v>
      </c>
      <c r="I107" s="720">
        <f>H107</f>
        <v>0</v>
      </c>
      <c r="J107" s="612"/>
      <c r="K107" s="683">
        <f t="shared" si="26"/>
        <v>0</v>
      </c>
      <c r="L107" s="359" t="str">
        <f t="shared" si="34"/>
        <v/>
      </c>
      <c r="M107" s="134"/>
      <c r="O107" s="480"/>
    </row>
    <row r="108" spans="1:15" ht="15.75" outlineLevel="2" thickBot="1" x14ac:dyDescent="0.3">
      <c r="A108" s="22"/>
      <c r="B108" s="428"/>
      <c r="C108" s="429"/>
      <c r="D108" s="430" t="s">
        <v>638</v>
      </c>
      <c r="E108" s="429"/>
      <c r="F108" s="637"/>
      <c r="G108" s="526"/>
      <c r="H108" s="696"/>
      <c r="I108" s="637"/>
      <c r="J108" s="697"/>
      <c r="K108" s="698"/>
      <c r="L108" s="436"/>
      <c r="M108" s="124"/>
      <c r="O108" s="480"/>
    </row>
    <row r="109" spans="1:15" ht="19.5" outlineLevel="3" thickBot="1" x14ac:dyDescent="0.35">
      <c r="A109" s="20"/>
      <c r="B109" s="428"/>
      <c r="C109" s="345" t="s">
        <v>78</v>
      </c>
      <c r="D109" s="107" t="s">
        <v>252</v>
      </c>
      <c r="E109" s="35" t="s">
        <v>251</v>
      </c>
      <c r="F109" s="570">
        <f>'sous-traitance'!F38</f>
        <v>0</v>
      </c>
      <c r="G109" s="515">
        <f>'sous-traitance'!G38</f>
        <v>0</v>
      </c>
      <c r="H109" s="650">
        <f t="shared" si="29"/>
        <v>0</v>
      </c>
      <c r="I109" s="650">
        <f>'sous-traitance'!I38</f>
        <v>0</v>
      </c>
      <c r="J109" s="605"/>
      <c r="K109" s="676">
        <f t="shared" si="26"/>
        <v>0</v>
      </c>
      <c r="L109" s="359" t="str">
        <f t="shared" ref="L109:L113" si="35">IF(ROUND(I109+J109,2)=ROUND(K109,2),"","!")</f>
        <v/>
      </c>
      <c r="M109" s="125"/>
      <c r="O109" s="480"/>
    </row>
    <row r="110" spans="1:15" ht="19.5" outlineLevel="3" thickBot="1" x14ac:dyDescent="0.35">
      <c r="A110" s="22"/>
      <c r="B110" s="428"/>
      <c r="C110" s="350" t="s">
        <v>79</v>
      </c>
      <c r="D110" s="110" t="s">
        <v>588</v>
      </c>
      <c r="E110" s="34" t="s">
        <v>498</v>
      </c>
      <c r="F110" s="640">
        <f>'sous-traitance'!F39</f>
        <v>0</v>
      </c>
      <c r="G110" s="527">
        <f>'sous-traitance'!G39</f>
        <v>0</v>
      </c>
      <c r="H110" s="703">
        <f t="shared" ref="H110" si="36">F110*G110</f>
        <v>0</v>
      </c>
      <c r="I110" s="720">
        <f>'sous-traitance'!I39</f>
        <v>0</v>
      </c>
      <c r="J110" s="605"/>
      <c r="K110" s="704">
        <f t="shared" ref="K110" si="37">H110</f>
        <v>0</v>
      </c>
      <c r="L110" s="359" t="str">
        <f t="shared" si="35"/>
        <v/>
      </c>
      <c r="M110" s="126"/>
      <c r="O110" s="480"/>
    </row>
    <row r="111" spans="1:15" ht="19.5" outlineLevel="3" thickBot="1" x14ac:dyDescent="0.35">
      <c r="A111" s="23"/>
      <c r="B111" s="412"/>
      <c r="C111" s="350" t="s">
        <v>188</v>
      </c>
      <c r="D111" s="110" t="s">
        <v>589</v>
      </c>
      <c r="E111" s="34">
        <v>70698</v>
      </c>
      <c r="F111" s="640">
        <f>'sous-traitance'!F40</f>
        <v>0</v>
      </c>
      <c r="G111" s="527">
        <f>'sous-traitance'!G40</f>
        <v>0</v>
      </c>
      <c r="H111" s="703">
        <f t="shared" si="29"/>
        <v>0</v>
      </c>
      <c r="I111" s="720">
        <f>'sous-traitance'!I40</f>
        <v>0</v>
      </c>
      <c r="J111" s="605"/>
      <c r="K111" s="704">
        <f t="shared" si="26"/>
        <v>0</v>
      </c>
      <c r="L111" s="359" t="str">
        <f t="shared" si="35"/>
        <v/>
      </c>
      <c r="M111" s="134"/>
      <c r="O111" s="480"/>
    </row>
    <row r="112" spans="1:15" s="481" customFormat="1" ht="34.5" customHeight="1" outlineLevel="2" thickBot="1" x14ac:dyDescent="0.35">
      <c r="A112" s="955" t="s">
        <v>595</v>
      </c>
      <c r="B112" s="956"/>
      <c r="C112" s="432"/>
      <c r="D112" s="114"/>
      <c r="E112" s="433"/>
      <c r="F112" s="636">
        <f>SUM(F99:F111)</f>
        <v>0</v>
      </c>
      <c r="G112" s="525" t="str">
        <f>IF(H112=0,"",H112/F112)</f>
        <v/>
      </c>
      <c r="H112" s="636">
        <f>SUM(H99:H111)</f>
        <v>0</v>
      </c>
      <c r="I112" s="636">
        <f>SUM(I99:I111)</f>
        <v>0</v>
      </c>
      <c r="J112" s="636">
        <f>SUM(J99:J111)</f>
        <v>0</v>
      </c>
      <c r="K112" s="695">
        <f t="shared" si="26"/>
        <v>0</v>
      </c>
      <c r="L112" s="359" t="str">
        <f t="shared" si="35"/>
        <v/>
      </c>
      <c r="M112" s="366"/>
      <c r="O112" s="482"/>
    </row>
    <row r="113" spans="1:15" s="478" customFormat="1" ht="36" customHeight="1" outlineLevel="1" thickBot="1" x14ac:dyDescent="0.35">
      <c r="A113" s="941" t="s">
        <v>596</v>
      </c>
      <c r="B113" s="942"/>
      <c r="C113" s="413"/>
      <c r="D113" s="414"/>
      <c r="E113" s="422"/>
      <c r="F113" s="630">
        <f>F112+F97+F82</f>
        <v>0</v>
      </c>
      <c r="G113" s="518" t="str">
        <f>IF(H113=0,"",H113/F113)</f>
        <v/>
      </c>
      <c r="H113" s="630">
        <f>H112+H97+H82</f>
        <v>0</v>
      </c>
      <c r="I113" s="630">
        <f>I112+I97+I82</f>
        <v>0</v>
      </c>
      <c r="J113" s="630">
        <f>J112+J97+J82</f>
        <v>0</v>
      </c>
      <c r="K113" s="681">
        <f t="shared" si="26"/>
        <v>0</v>
      </c>
      <c r="L113" s="359" t="str">
        <f t="shared" si="35"/>
        <v/>
      </c>
      <c r="M113" s="367"/>
      <c r="O113" s="498"/>
    </row>
    <row r="114" spans="1:15" ht="33" customHeight="1" thickBot="1" x14ac:dyDescent="0.3">
      <c r="A114" s="387">
        <v>6</v>
      </c>
      <c r="B114" s="388" t="s">
        <v>657</v>
      </c>
      <c r="C114" s="429"/>
      <c r="D114" s="430" t="s">
        <v>621</v>
      </c>
      <c r="E114" s="429"/>
      <c r="F114" s="637"/>
      <c r="G114" s="526"/>
      <c r="H114" s="696"/>
      <c r="I114" s="637"/>
      <c r="J114" s="697"/>
      <c r="K114" s="698"/>
      <c r="L114" s="436"/>
      <c r="M114" s="124"/>
      <c r="O114" s="480"/>
    </row>
    <row r="115" spans="1:15" ht="41.25" customHeight="1" outlineLevel="1" thickBot="1" x14ac:dyDescent="0.35">
      <c r="A115" s="20"/>
      <c r="B115" s="428"/>
      <c r="C115" s="437" t="s">
        <v>80</v>
      </c>
      <c r="D115" s="107" t="s">
        <v>619</v>
      </c>
      <c r="E115" s="33" t="s">
        <v>246</v>
      </c>
      <c r="F115" s="641">
        <v>0</v>
      </c>
      <c r="G115" s="528">
        <v>0</v>
      </c>
      <c r="H115" s="705">
        <f t="shared" si="29"/>
        <v>0</v>
      </c>
      <c r="I115" s="920">
        <f>H115</f>
        <v>0</v>
      </c>
      <c r="J115" s="706"/>
      <c r="K115" s="707">
        <f t="shared" si="26"/>
        <v>0</v>
      </c>
      <c r="L115" s="359" t="str">
        <f t="shared" ref="L115:L120" si="38">IF(ROUND(I115+J115,2)=ROUND(K115,2),"","!")</f>
        <v/>
      </c>
      <c r="M115" s="125"/>
      <c r="O115" s="480"/>
    </row>
    <row r="116" spans="1:15" ht="79.5" outlineLevel="1" thickBot="1" x14ac:dyDescent="0.35">
      <c r="A116" s="20"/>
      <c r="B116" s="428"/>
      <c r="C116" s="345" t="s">
        <v>81</v>
      </c>
      <c r="D116" s="107" t="s">
        <v>713</v>
      </c>
      <c r="E116" s="105" t="s">
        <v>164</v>
      </c>
      <c r="F116" s="642">
        <v>0</v>
      </c>
      <c r="G116" s="529">
        <v>0</v>
      </c>
      <c r="H116" s="708">
        <f t="shared" si="29"/>
        <v>0</v>
      </c>
      <c r="I116" s="719">
        <f>H116</f>
        <v>0</v>
      </c>
      <c r="J116" s="612"/>
      <c r="K116" s="709">
        <f t="shared" si="26"/>
        <v>0</v>
      </c>
      <c r="L116" s="359" t="str">
        <f t="shared" si="38"/>
        <v/>
      </c>
      <c r="M116" s="126"/>
      <c r="O116" s="480"/>
    </row>
    <row r="117" spans="1:15" ht="34.5" outlineLevel="1" thickBot="1" x14ac:dyDescent="0.35">
      <c r="A117" s="20"/>
      <c r="B117" s="428"/>
      <c r="C117" s="437" t="s">
        <v>82</v>
      </c>
      <c r="D117" s="107" t="s">
        <v>622</v>
      </c>
      <c r="E117" s="33" t="s">
        <v>254</v>
      </c>
      <c r="F117" s="642">
        <v>0</v>
      </c>
      <c r="G117" s="529">
        <v>0</v>
      </c>
      <c r="H117" s="708">
        <f t="shared" si="29"/>
        <v>0</v>
      </c>
      <c r="I117" s="719">
        <f>H117</f>
        <v>0</v>
      </c>
      <c r="J117" s="612"/>
      <c r="K117" s="709">
        <f t="shared" si="26"/>
        <v>0</v>
      </c>
      <c r="L117" s="359" t="str">
        <f t="shared" si="38"/>
        <v/>
      </c>
      <c r="M117" s="126"/>
      <c r="O117" s="480"/>
    </row>
    <row r="118" spans="1:15" ht="19.5" outlineLevel="1" thickBot="1" x14ac:dyDescent="0.35">
      <c r="A118" s="20"/>
      <c r="B118" s="428"/>
      <c r="C118" s="345" t="s">
        <v>83</v>
      </c>
      <c r="D118" s="107" t="s">
        <v>169</v>
      </c>
      <c r="E118" s="35" t="s">
        <v>249</v>
      </c>
      <c r="F118" s="642">
        <v>0</v>
      </c>
      <c r="G118" s="529">
        <v>0</v>
      </c>
      <c r="H118" s="708">
        <f t="shared" si="29"/>
        <v>0</v>
      </c>
      <c r="I118" s="719">
        <f t="shared" ref="I118:I119" si="39">H118</f>
        <v>0</v>
      </c>
      <c r="J118" s="612"/>
      <c r="K118" s="709">
        <f t="shared" si="26"/>
        <v>0</v>
      </c>
      <c r="L118" s="359" t="str">
        <f t="shared" si="38"/>
        <v/>
      </c>
      <c r="M118" s="126"/>
      <c r="O118" s="480"/>
    </row>
    <row r="119" spans="1:15" ht="19.5" outlineLevel="1" thickBot="1" x14ac:dyDescent="0.35">
      <c r="A119" s="20"/>
      <c r="B119" s="428"/>
      <c r="C119" s="437" t="s">
        <v>84</v>
      </c>
      <c r="D119" s="107" t="s">
        <v>257</v>
      </c>
      <c r="E119" s="35" t="s">
        <v>258</v>
      </c>
      <c r="F119" s="642">
        <v>0</v>
      </c>
      <c r="G119" s="529">
        <v>0</v>
      </c>
      <c r="H119" s="708">
        <f t="shared" si="29"/>
        <v>0</v>
      </c>
      <c r="I119" s="719">
        <f t="shared" si="39"/>
        <v>0</v>
      </c>
      <c r="J119" s="612"/>
      <c r="K119" s="709">
        <f t="shared" si="26"/>
        <v>0</v>
      </c>
      <c r="L119" s="359" t="str">
        <f t="shared" si="38"/>
        <v/>
      </c>
      <c r="M119" s="126"/>
      <c r="O119" s="480"/>
    </row>
    <row r="120" spans="1:15" ht="19.5" outlineLevel="1" thickBot="1" x14ac:dyDescent="0.35">
      <c r="A120" s="20"/>
      <c r="B120" s="428"/>
      <c r="C120" s="345" t="s">
        <v>85</v>
      </c>
      <c r="D120" s="107" t="s">
        <v>635</v>
      </c>
      <c r="E120" s="105">
        <v>6184</v>
      </c>
      <c r="F120" s="642">
        <v>0</v>
      </c>
      <c r="G120" s="529">
        <v>0</v>
      </c>
      <c r="H120" s="708">
        <f t="shared" ref="H120" si="40">F120*G120</f>
        <v>0</v>
      </c>
      <c r="I120" s="719">
        <f>H120</f>
        <v>0</v>
      </c>
      <c r="J120" s="612"/>
      <c r="K120" s="709">
        <f t="shared" ref="K120" si="41">H120</f>
        <v>0</v>
      </c>
      <c r="L120" s="359" t="str">
        <f t="shared" si="38"/>
        <v/>
      </c>
      <c r="M120" s="438"/>
      <c r="O120" s="480"/>
    </row>
    <row r="121" spans="1:15" ht="15.75" outlineLevel="1" thickBot="1" x14ac:dyDescent="0.3">
      <c r="A121" s="22"/>
      <c r="B121" s="428"/>
      <c r="C121" s="429"/>
      <c r="D121" s="430" t="s">
        <v>638</v>
      </c>
      <c r="E121" s="429"/>
      <c r="F121" s="637"/>
      <c r="G121" s="526"/>
      <c r="H121" s="696"/>
      <c r="I121" s="637"/>
      <c r="J121" s="697"/>
      <c r="K121" s="698"/>
      <c r="L121" s="436"/>
      <c r="M121" s="124"/>
      <c r="O121" s="480"/>
    </row>
    <row r="122" spans="1:15" ht="19.5" outlineLevel="2" thickBot="1" x14ac:dyDescent="0.35">
      <c r="A122" s="20"/>
      <c r="B122" s="428"/>
      <c r="C122" s="345" t="s">
        <v>189</v>
      </c>
      <c r="D122" s="107" t="s">
        <v>252</v>
      </c>
      <c r="E122" s="35" t="s">
        <v>251</v>
      </c>
      <c r="F122" s="638">
        <f>'sous-traitance'!F44</f>
        <v>0</v>
      </c>
      <c r="G122" s="544">
        <f>'sous-traitance'!G44</f>
        <v>0</v>
      </c>
      <c r="H122" s="710">
        <f>F122*G122</f>
        <v>0</v>
      </c>
      <c r="I122" s="718">
        <f>'sous-traitance'!I44</f>
        <v>0</v>
      </c>
      <c r="J122" s="682"/>
      <c r="K122" s="701">
        <f t="shared" ref="K122" si="42">H122</f>
        <v>0</v>
      </c>
      <c r="L122" s="359" t="str">
        <f t="shared" ref="L122:L124" si="43">IF(ROUND(I122+J122,2)=ROUND(K122,2),"","!")</f>
        <v/>
      </c>
      <c r="M122" s="125"/>
      <c r="O122" s="480"/>
    </row>
    <row r="123" spans="1:15" ht="19.5" outlineLevel="2" thickBot="1" x14ac:dyDescent="0.35">
      <c r="A123" s="23"/>
      <c r="B123" s="439"/>
      <c r="C123" s="345" t="s">
        <v>190</v>
      </c>
      <c r="D123" s="107" t="s">
        <v>635</v>
      </c>
      <c r="E123" s="105">
        <v>6184</v>
      </c>
      <c r="F123" s="643">
        <f>'sous-traitance'!F45</f>
        <v>0</v>
      </c>
      <c r="G123" s="545">
        <f>'sous-traitance'!G45</f>
        <v>0</v>
      </c>
      <c r="H123" s="710">
        <f>F123*G123</f>
        <v>0</v>
      </c>
      <c r="I123" s="719">
        <f>'sous-traitance'!I45</f>
        <v>0</v>
      </c>
      <c r="J123" s="711"/>
      <c r="K123" s="712">
        <f>H123</f>
        <v>0</v>
      </c>
      <c r="L123" s="359" t="str">
        <f t="shared" si="43"/>
        <v/>
      </c>
      <c r="M123" s="134"/>
      <c r="O123" s="480"/>
    </row>
    <row r="124" spans="1:15" s="478" customFormat="1" ht="39" customHeight="1" outlineLevel="1" thickBot="1" x14ac:dyDescent="0.35">
      <c r="A124" s="941" t="s">
        <v>597</v>
      </c>
      <c r="B124" s="942"/>
      <c r="C124" s="413"/>
      <c r="D124" s="414"/>
      <c r="E124" s="422"/>
      <c r="F124" s="630">
        <f>SUM(F115:F123)</f>
        <v>0</v>
      </c>
      <c r="G124" s="518" t="str">
        <f>IF(H124=0,"",H124/F124)</f>
        <v/>
      </c>
      <c r="H124" s="630">
        <f>SUM(H115:H123)</f>
        <v>0</v>
      </c>
      <c r="I124" s="630">
        <f>SUM(I115:I123)</f>
        <v>0</v>
      </c>
      <c r="J124" s="630">
        <f>SUM(J115:J123)</f>
        <v>0</v>
      </c>
      <c r="K124" s="681">
        <f t="shared" si="26"/>
        <v>0</v>
      </c>
      <c r="L124" s="359" t="str">
        <f t="shared" si="43"/>
        <v/>
      </c>
      <c r="M124" s="367"/>
      <c r="O124" s="498"/>
    </row>
    <row r="125" spans="1:15" ht="16.5" thickBot="1" x14ac:dyDescent="0.3">
      <c r="A125" s="387">
        <v>7</v>
      </c>
      <c r="B125" s="388" t="s">
        <v>659</v>
      </c>
      <c r="C125" s="429"/>
      <c r="D125" s="430" t="s">
        <v>621</v>
      </c>
      <c r="E125" s="429"/>
      <c r="F125" s="637"/>
      <c r="G125" s="526"/>
      <c r="H125" s="696"/>
      <c r="I125" s="637"/>
      <c r="J125" s="697"/>
      <c r="K125" s="698"/>
      <c r="L125" s="436"/>
      <c r="M125" s="124"/>
      <c r="O125" s="480"/>
    </row>
    <row r="126" spans="1:15" ht="79.5" outlineLevel="1" thickBot="1" x14ac:dyDescent="0.35">
      <c r="A126" s="20"/>
      <c r="B126" s="428"/>
      <c r="C126" s="345" t="s">
        <v>86</v>
      </c>
      <c r="D126" s="107" t="s">
        <v>713</v>
      </c>
      <c r="E126" s="105" t="s">
        <v>164</v>
      </c>
      <c r="F126" s="642">
        <v>0</v>
      </c>
      <c r="G126" s="529">
        <v>0</v>
      </c>
      <c r="H126" s="710">
        <f t="shared" ref="H126:H129" si="44">F126*G126</f>
        <v>0</v>
      </c>
      <c r="I126" s="719">
        <f>H126</f>
        <v>0</v>
      </c>
      <c r="J126" s="711"/>
      <c r="K126" s="712">
        <f t="shared" ref="K126:K129" si="45">H126</f>
        <v>0</v>
      </c>
      <c r="L126" s="359" t="str">
        <f t="shared" ref="L126:L131" si="46">IF(ROUND(I126+J126,2)=ROUND(K126,2),"","!")</f>
        <v/>
      </c>
      <c r="M126" s="125"/>
      <c r="O126" s="480"/>
    </row>
    <row r="127" spans="1:15" ht="34.5" outlineLevel="1" thickBot="1" x14ac:dyDescent="0.35">
      <c r="A127" s="20"/>
      <c r="B127" s="428"/>
      <c r="C127" s="345" t="s">
        <v>87</v>
      </c>
      <c r="D127" s="107" t="s">
        <v>622</v>
      </c>
      <c r="E127" s="33" t="s">
        <v>254</v>
      </c>
      <c r="F127" s="642">
        <v>0</v>
      </c>
      <c r="G127" s="529">
        <v>0</v>
      </c>
      <c r="H127" s="710">
        <f t="shared" si="44"/>
        <v>0</v>
      </c>
      <c r="I127" s="719">
        <f>H127</f>
        <v>0</v>
      </c>
      <c r="J127" s="711"/>
      <c r="K127" s="712">
        <f t="shared" si="45"/>
        <v>0</v>
      </c>
      <c r="L127" s="359" t="str">
        <f t="shared" si="46"/>
        <v/>
      </c>
      <c r="M127" s="126"/>
      <c r="O127" s="480"/>
    </row>
    <row r="128" spans="1:15" ht="19.5" outlineLevel="1" thickBot="1" x14ac:dyDescent="0.35">
      <c r="A128" s="20"/>
      <c r="B128" s="428"/>
      <c r="C128" s="345" t="s">
        <v>88</v>
      </c>
      <c r="D128" s="107" t="s">
        <v>169</v>
      </c>
      <c r="E128" s="35" t="s">
        <v>249</v>
      </c>
      <c r="F128" s="642">
        <v>0</v>
      </c>
      <c r="G128" s="529">
        <v>0</v>
      </c>
      <c r="H128" s="710">
        <f t="shared" si="44"/>
        <v>0</v>
      </c>
      <c r="I128" s="719">
        <f t="shared" ref="I128:I129" si="47">H128</f>
        <v>0</v>
      </c>
      <c r="J128" s="711"/>
      <c r="K128" s="712">
        <f t="shared" si="45"/>
        <v>0</v>
      </c>
      <c r="L128" s="359" t="str">
        <f t="shared" si="46"/>
        <v/>
      </c>
      <c r="M128" s="126"/>
      <c r="O128" s="480"/>
    </row>
    <row r="129" spans="1:15" ht="19.5" outlineLevel="1" thickBot="1" x14ac:dyDescent="0.35">
      <c r="A129" s="20"/>
      <c r="B129" s="428"/>
      <c r="C129" s="345" t="s">
        <v>89</v>
      </c>
      <c r="D129" s="107" t="s">
        <v>257</v>
      </c>
      <c r="E129" s="35" t="s">
        <v>258</v>
      </c>
      <c r="F129" s="642">
        <v>0</v>
      </c>
      <c r="G129" s="529">
        <v>0</v>
      </c>
      <c r="H129" s="710">
        <f t="shared" si="44"/>
        <v>0</v>
      </c>
      <c r="I129" s="719">
        <f t="shared" si="47"/>
        <v>0</v>
      </c>
      <c r="J129" s="711"/>
      <c r="K129" s="712">
        <f t="shared" si="45"/>
        <v>0</v>
      </c>
      <c r="L129" s="359" t="str">
        <f t="shared" si="46"/>
        <v/>
      </c>
      <c r="M129" s="126"/>
      <c r="O129" s="480"/>
    </row>
    <row r="130" spans="1:15" ht="19.5" outlineLevel="1" thickBot="1" x14ac:dyDescent="0.35">
      <c r="A130" s="20"/>
      <c r="B130" s="428"/>
      <c r="C130" s="345" t="s">
        <v>90</v>
      </c>
      <c r="D130" s="107" t="s">
        <v>635</v>
      </c>
      <c r="E130" s="105">
        <v>6184</v>
      </c>
      <c r="F130" s="642">
        <v>0</v>
      </c>
      <c r="G130" s="529">
        <v>0</v>
      </c>
      <c r="H130" s="710">
        <f>F130*G130</f>
        <v>0</v>
      </c>
      <c r="I130" s="719">
        <f>H130</f>
        <v>0</v>
      </c>
      <c r="J130" s="711"/>
      <c r="K130" s="712">
        <f>H130</f>
        <v>0</v>
      </c>
      <c r="L130" s="359" t="str">
        <f t="shared" si="46"/>
        <v/>
      </c>
      <c r="M130" s="417"/>
      <c r="O130" s="480"/>
    </row>
    <row r="131" spans="1:15" ht="19.5" outlineLevel="1" thickBot="1" x14ac:dyDescent="0.35">
      <c r="A131" s="20"/>
      <c r="B131" s="392"/>
      <c r="C131" s="350" t="s">
        <v>183</v>
      </c>
      <c r="D131" s="110" t="s">
        <v>589</v>
      </c>
      <c r="E131" s="34">
        <v>70698</v>
      </c>
      <c r="F131" s="644">
        <v>0</v>
      </c>
      <c r="G131" s="521"/>
      <c r="H131" s="635">
        <f t="shared" ref="H131" si="48">F131*G131</f>
        <v>0</v>
      </c>
      <c r="I131" s="921">
        <f>H131</f>
        <v>0</v>
      </c>
      <c r="J131" s="694"/>
      <c r="K131" s="686">
        <f t="shared" ref="K131" si="49">H131</f>
        <v>0</v>
      </c>
      <c r="L131" s="359" t="str">
        <f t="shared" si="46"/>
        <v/>
      </c>
      <c r="M131" s="134"/>
      <c r="O131" s="480"/>
    </row>
    <row r="132" spans="1:15" ht="15.75" outlineLevel="1" thickBot="1" x14ac:dyDescent="0.3">
      <c r="A132" s="22"/>
      <c r="B132" s="428"/>
      <c r="C132" s="429"/>
      <c r="D132" s="430" t="s">
        <v>638</v>
      </c>
      <c r="E132" s="429"/>
      <c r="F132" s="637"/>
      <c r="G132" s="526"/>
      <c r="H132" s="696"/>
      <c r="I132" s="637"/>
      <c r="J132" s="697"/>
      <c r="K132" s="698"/>
      <c r="L132" s="436"/>
      <c r="M132" s="124"/>
      <c r="O132" s="480"/>
    </row>
    <row r="133" spans="1:15" ht="19.5" outlineLevel="2" thickBot="1" x14ac:dyDescent="0.35">
      <c r="A133" s="20"/>
      <c r="B133" s="428"/>
      <c r="C133" s="345" t="s">
        <v>191</v>
      </c>
      <c r="D133" s="107" t="s">
        <v>252</v>
      </c>
      <c r="E133" s="35" t="s">
        <v>251</v>
      </c>
      <c r="F133" s="638">
        <f>'sous-traitance'!F48</f>
        <v>0</v>
      </c>
      <c r="G133" s="544">
        <f>'sous-traitance'!G48</f>
        <v>0</v>
      </c>
      <c r="H133" s="699">
        <f t="shared" ref="H133" si="50">F133*G133</f>
        <v>0</v>
      </c>
      <c r="I133" s="718">
        <f>'sous-traitance'!I48</f>
        <v>0</v>
      </c>
      <c r="J133" s="682"/>
      <c r="K133" s="701">
        <f t="shared" ref="K133:K135" si="51">H133</f>
        <v>0</v>
      </c>
      <c r="L133" s="359" t="str">
        <f t="shared" ref="L133:L136" si="52">IF(ROUND(I133+J133,2)=ROUND(K133,2),"","!")</f>
        <v/>
      </c>
      <c r="M133" s="125"/>
      <c r="O133" s="480"/>
    </row>
    <row r="134" spans="1:15" ht="19.5" outlineLevel="2" thickBot="1" x14ac:dyDescent="0.35">
      <c r="A134" s="20"/>
      <c r="B134" s="428"/>
      <c r="C134" s="345" t="s">
        <v>192</v>
      </c>
      <c r="D134" s="107" t="s">
        <v>635</v>
      </c>
      <c r="E134" s="105">
        <v>6184</v>
      </c>
      <c r="F134" s="638">
        <f>'sous-traitance'!F49</f>
        <v>0</v>
      </c>
      <c r="G134" s="544">
        <f>'sous-traitance'!G49</f>
        <v>0</v>
      </c>
      <c r="H134" s="699">
        <f t="shared" ref="H134:H135" si="53">F134*G134</f>
        <v>0</v>
      </c>
      <c r="I134" s="718">
        <f>'sous-traitance'!I49</f>
        <v>0</v>
      </c>
      <c r="J134" s="711"/>
      <c r="K134" s="712">
        <f t="shared" si="51"/>
        <v>0</v>
      </c>
      <c r="L134" s="359" t="str">
        <f t="shared" si="52"/>
        <v/>
      </c>
      <c r="M134" s="126"/>
      <c r="O134" s="480"/>
    </row>
    <row r="135" spans="1:15" ht="19.5" outlineLevel="2" thickBot="1" x14ac:dyDescent="0.35">
      <c r="A135" s="23"/>
      <c r="B135" s="412"/>
      <c r="C135" s="350" t="s">
        <v>193</v>
      </c>
      <c r="D135" s="110" t="s">
        <v>589</v>
      </c>
      <c r="E135" s="34">
        <v>70698</v>
      </c>
      <c r="F135" s="639">
        <f>'sous-traitance'!F50</f>
        <v>0</v>
      </c>
      <c r="G135" s="549">
        <f>'sous-traitance'!G50</f>
        <v>0</v>
      </c>
      <c r="H135" s="702">
        <f t="shared" si="53"/>
        <v>0</v>
      </c>
      <c r="I135" s="702">
        <f>'sous-traitance'!I50</f>
        <v>0</v>
      </c>
      <c r="J135" s="694"/>
      <c r="K135" s="686">
        <f t="shared" si="51"/>
        <v>0</v>
      </c>
      <c r="L135" s="359" t="str">
        <f t="shared" si="52"/>
        <v/>
      </c>
      <c r="M135" s="134"/>
      <c r="O135" s="480"/>
    </row>
    <row r="136" spans="1:15" s="478" customFormat="1" ht="35.25" customHeight="1" outlineLevel="1" thickBot="1" x14ac:dyDescent="0.35">
      <c r="A136" s="941" t="s">
        <v>598</v>
      </c>
      <c r="B136" s="942"/>
      <c r="C136" s="413"/>
      <c r="D136" s="414"/>
      <c r="E136" s="422"/>
      <c r="F136" s="630">
        <f>SUM(F126:F135)</f>
        <v>0</v>
      </c>
      <c r="G136" s="518" t="str">
        <f>IF(H136=0,"",H136/F136)</f>
        <v/>
      </c>
      <c r="H136" s="630">
        <f>SUM(H126:H135)</f>
        <v>0</v>
      </c>
      <c r="I136" s="630">
        <f>SUM(I126:I135)</f>
        <v>0</v>
      </c>
      <c r="J136" s="630">
        <f>SUM(J126:J135)</f>
        <v>0</v>
      </c>
      <c r="K136" s="681">
        <f t="shared" si="26"/>
        <v>0</v>
      </c>
      <c r="L136" s="359" t="str">
        <f t="shared" si="52"/>
        <v/>
      </c>
      <c r="M136" s="367"/>
      <c r="O136" s="498"/>
    </row>
    <row r="137" spans="1:15" ht="33" customHeight="1" thickBot="1" x14ac:dyDescent="0.3">
      <c r="A137" s="387">
        <v>8</v>
      </c>
      <c r="B137" s="388" t="s">
        <v>660</v>
      </c>
      <c r="C137" s="429"/>
      <c r="D137" s="430" t="s">
        <v>621</v>
      </c>
      <c r="E137" s="429"/>
      <c r="F137" s="637"/>
      <c r="G137" s="526"/>
      <c r="H137" s="696"/>
      <c r="I137" s="637"/>
      <c r="J137" s="697"/>
      <c r="K137" s="698"/>
      <c r="L137" s="436"/>
      <c r="M137" s="124"/>
      <c r="O137" s="480"/>
    </row>
    <row r="138" spans="1:15" ht="79.5" outlineLevel="1" thickBot="1" x14ac:dyDescent="0.35">
      <c r="A138" s="20"/>
      <c r="B138" s="428"/>
      <c r="C138" s="345" t="s">
        <v>91</v>
      </c>
      <c r="D138" s="107" t="s">
        <v>713</v>
      </c>
      <c r="E138" s="105" t="s">
        <v>164</v>
      </c>
      <c r="F138" s="642">
        <v>0</v>
      </c>
      <c r="G138" s="529">
        <v>0</v>
      </c>
      <c r="H138" s="710">
        <f t="shared" ref="H138:H145" si="54">F138*G138</f>
        <v>0</v>
      </c>
      <c r="I138" s="719">
        <f>H138</f>
        <v>0</v>
      </c>
      <c r="J138" s="711"/>
      <c r="K138" s="712">
        <f t="shared" ref="K138:K145" si="55">H138</f>
        <v>0</v>
      </c>
      <c r="L138" s="359" t="str">
        <f t="shared" ref="L138:L142" si="56">IF(ROUND(I138+J138,2)=ROUND(K138,2),"","!")</f>
        <v/>
      </c>
      <c r="M138" s="125"/>
      <c r="O138" s="480"/>
    </row>
    <row r="139" spans="1:15" ht="34.5" outlineLevel="1" thickBot="1" x14ac:dyDescent="0.35">
      <c r="A139" s="20"/>
      <c r="B139" s="428"/>
      <c r="C139" s="345" t="s">
        <v>92</v>
      </c>
      <c r="D139" s="107" t="s">
        <v>622</v>
      </c>
      <c r="E139" s="33" t="s">
        <v>254</v>
      </c>
      <c r="F139" s="642">
        <v>0</v>
      </c>
      <c r="G139" s="529">
        <v>0</v>
      </c>
      <c r="H139" s="710">
        <f t="shared" si="54"/>
        <v>0</v>
      </c>
      <c r="I139" s="719">
        <f>H139</f>
        <v>0</v>
      </c>
      <c r="J139" s="711"/>
      <c r="K139" s="712">
        <f t="shared" si="55"/>
        <v>0</v>
      </c>
      <c r="L139" s="359" t="str">
        <f t="shared" si="56"/>
        <v/>
      </c>
      <c r="M139" s="126"/>
      <c r="O139" s="480"/>
    </row>
    <row r="140" spans="1:15" ht="19.5" outlineLevel="1" thickBot="1" x14ac:dyDescent="0.35">
      <c r="A140" s="20"/>
      <c r="B140" s="428"/>
      <c r="C140" s="345" t="s">
        <v>93</v>
      </c>
      <c r="D140" s="107" t="s">
        <v>169</v>
      </c>
      <c r="E140" s="35" t="s">
        <v>249</v>
      </c>
      <c r="F140" s="642">
        <v>0</v>
      </c>
      <c r="G140" s="529">
        <v>0</v>
      </c>
      <c r="H140" s="710">
        <f t="shared" si="54"/>
        <v>0</v>
      </c>
      <c r="I140" s="719">
        <f t="shared" ref="I140:I142" si="57">H140</f>
        <v>0</v>
      </c>
      <c r="J140" s="711"/>
      <c r="K140" s="712">
        <f t="shared" si="55"/>
        <v>0</v>
      </c>
      <c r="L140" s="359" t="str">
        <f t="shared" si="56"/>
        <v/>
      </c>
      <c r="M140" s="126"/>
      <c r="O140" s="480"/>
    </row>
    <row r="141" spans="1:15" ht="19.5" outlineLevel="1" thickBot="1" x14ac:dyDescent="0.35">
      <c r="A141" s="20"/>
      <c r="B141" s="428"/>
      <c r="C141" s="345" t="s">
        <v>94</v>
      </c>
      <c r="D141" s="107" t="s">
        <v>257</v>
      </c>
      <c r="E141" s="35" t="s">
        <v>258</v>
      </c>
      <c r="F141" s="642">
        <v>0</v>
      </c>
      <c r="G141" s="529">
        <v>0</v>
      </c>
      <c r="H141" s="710">
        <f t="shared" si="54"/>
        <v>0</v>
      </c>
      <c r="I141" s="719">
        <f t="shared" si="57"/>
        <v>0</v>
      </c>
      <c r="J141" s="711"/>
      <c r="K141" s="712">
        <f t="shared" si="55"/>
        <v>0</v>
      </c>
      <c r="L141" s="359" t="str">
        <f t="shared" si="56"/>
        <v/>
      </c>
      <c r="M141" s="126"/>
      <c r="O141" s="480"/>
    </row>
    <row r="142" spans="1:15" ht="19.5" outlineLevel="1" thickBot="1" x14ac:dyDescent="0.35">
      <c r="A142" s="20"/>
      <c r="B142" s="428"/>
      <c r="C142" s="345" t="s">
        <v>95</v>
      </c>
      <c r="D142" s="107" t="s">
        <v>635</v>
      </c>
      <c r="E142" s="105">
        <v>6184</v>
      </c>
      <c r="F142" s="642">
        <v>0</v>
      </c>
      <c r="G142" s="529">
        <v>0</v>
      </c>
      <c r="H142" s="710">
        <f t="shared" si="54"/>
        <v>0</v>
      </c>
      <c r="I142" s="719">
        <f t="shared" si="57"/>
        <v>0</v>
      </c>
      <c r="J142" s="711"/>
      <c r="K142" s="712">
        <f t="shared" si="55"/>
        <v>0</v>
      </c>
      <c r="L142" s="359" t="str">
        <f t="shared" si="56"/>
        <v/>
      </c>
      <c r="M142" s="134"/>
      <c r="O142" s="480"/>
    </row>
    <row r="143" spans="1:15" ht="15.75" outlineLevel="1" thickBot="1" x14ac:dyDescent="0.3">
      <c r="A143" s="20"/>
      <c r="B143" s="428"/>
      <c r="C143" s="429"/>
      <c r="D143" s="430" t="s">
        <v>638</v>
      </c>
      <c r="E143" s="429"/>
      <c r="F143" s="637"/>
      <c r="G143" s="526"/>
      <c r="H143" s="696"/>
      <c r="I143" s="637"/>
      <c r="J143" s="700"/>
      <c r="K143" s="698"/>
      <c r="L143" s="436"/>
      <c r="M143" s="124"/>
      <c r="O143" s="480"/>
    </row>
    <row r="144" spans="1:15" ht="19.5" outlineLevel="2" thickBot="1" x14ac:dyDescent="0.35">
      <c r="A144" s="20"/>
      <c r="B144" s="428"/>
      <c r="C144" s="345" t="s">
        <v>96</v>
      </c>
      <c r="D144" s="107" t="s">
        <v>252</v>
      </c>
      <c r="E144" s="35" t="s">
        <v>251</v>
      </c>
      <c r="F144" s="643">
        <f>'sous-traitance'!F53</f>
        <v>0</v>
      </c>
      <c r="G144" s="545">
        <f>'sous-traitance'!G53</f>
        <v>0</v>
      </c>
      <c r="H144" s="710">
        <f t="shared" si="54"/>
        <v>0</v>
      </c>
      <c r="I144" s="719">
        <f>'sous-traitance'!I53</f>
        <v>0</v>
      </c>
      <c r="J144" s="711"/>
      <c r="K144" s="712">
        <f t="shared" si="55"/>
        <v>0</v>
      </c>
      <c r="L144" s="359" t="str">
        <f t="shared" ref="L144:L146" si="58">IF(ROUND(I144+J144,2)=ROUND(K144,2),"","!")</f>
        <v/>
      </c>
      <c r="M144" s="125"/>
      <c r="O144" s="480"/>
    </row>
    <row r="145" spans="1:15" ht="19.5" outlineLevel="2" thickBot="1" x14ac:dyDescent="0.35">
      <c r="A145" s="23"/>
      <c r="B145" s="439"/>
      <c r="C145" s="345" t="s">
        <v>97</v>
      </c>
      <c r="D145" s="107" t="s">
        <v>635</v>
      </c>
      <c r="E145" s="105">
        <v>6184</v>
      </c>
      <c r="F145" s="643">
        <f>'sous-traitance'!F54</f>
        <v>0</v>
      </c>
      <c r="G145" s="545">
        <f>'sous-traitance'!G54</f>
        <v>0</v>
      </c>
      <c r="H145" s="710">
        <f t="shared" si="54"/>
        <v>0</v>
      </c>
      <c r="I145" s="719">
        <f>'sous-traitance'!I54</f>
        <v>0</v>
      </c>
      <c r="J145" s="711"/>
      <c r="K145" s="712">
        <f t="shared" si="55"/>
        <v>0</v>
      </c>
      <c r="L145" s="359" t="str">
        <f t="shared" si="58"/>
        <v/>
      </c>
      <c r="M145" s="134"/>
      <c r="O145" s="480"/>
    </row>
    <row r="146" spans="1:15" s="478" customFormat="1" ht="38.25" customHeight="1" outlineLevel="1" thickBot="1" x14ac:dyDescent="0.35">
      <c r="A146" s="941" t="s">
        <v>599</v>
      </c>
      <c r="B146" s="942"/>
      <c r="C146" s="440"/>
      <c r="D146" s="441"/>
      <c r="E146" s="442"/>
      <c r="F146" s="630">
        <f>SUM(F138:F145)</f>
        <v>0</v>
      </c>
      <c r="G146" s="518" t="str">
        <f>IF(H146=0,"",H146/F146)</f>
        <v/>
      </c>
      <c r="H146" s="630">
        <f>SUM(H138:H145)</f>
        <v>0</v>
      </c>
      <c r="I146" s="630">
        <f>SUM(I138:I145)</f>
        <v>0</v>
      </c>
      <c r="J146" s="630">
        <f>SUM(J138:J145)</f>
        <v>0</v>
      </c>
      <c r="K146" s="681">
        <f t="shared" si="26"/>
        <v>0</v>
      </c>
      <c r="L146" s="359" t="str">
        <f t="shared" si="58"/>
        <v/>
      </c>
      <c r="M146" s="367"/>
      <c r="O146" s="498"/>
    </row>
    <row r="147" spans="1:15" ht="47.25" customHeight="1" thickBot="1" x14ac:dyDescent="0.3">
      <c r="A147" s="387">
        <v>9</v>
      </c>
      <c r="B147" s="388" t="s">
        <v>661</v>
      </c>
      <c r="C147" s="429"/>
      <c r="D147" s="430" t="s">
        <v>621</v>
      </c>
      <c r="E147" s="429"/>
      <c r="F147" s="637"/>
      <c r="G147" s="526"/>
      <c r="H147" s="696"/>
      <c r="I147" s="637"/>
      <c r="J147" s="697"/>
      <c r="K147" s="698"/>
      <c r="L147" s="436"/>
      <c r="M147" s="124"/>
      <c r="O147" s="480"/>
    </row>
    <row r="148" spans="1:15" ht="79.5" outlineLevel="1" thickBot="1" x14ac:dyDescent="0.35">
      <c r="A148" s="20"/>
      <c r="B148" s="428"/>
      <c r="C148" s="345" t="s">
        <v>98</v>
      </c>
      <c r="D148" s="107" t="s">
        <v>713</v>
      </c>
      <c r="E148" s="105" t="s">
        <v>164</v>
      </c>
      <c r="F148" s="642">
        <v>0</v>
      </c>
      <c r="G148" s="529">
        <v>0</v>
      </c>
      <c r="H148" s="708">
        <f t="shared" ref="H148:H157" si="59">F148*G148</f>
        <v>0</v>
      </c>
      <c r="I148" s="575"/>
      <c r="J148" s="575"/>
      <c r="K148" s="709">
        <f t="shared" ref="K148:K157" si="60">H148</f>
        <v>0</v>
      </c>
      <c r="L148" s="359" t="str">
        <f t="shared" ref="L148:L157" si="61">IF(ROUND(I148+J148,2)=ROUND(K148,2),"","!")</f>
        <v/>
      </c>
      <c r="M148" s="125"/>
      <c r="O148" s="480"/>
    </row>
    <row r="149" spans="1:15" ht="34.5" outlineLevel="1" thickBot="1" x14ac:dyDescent="0.35">
      <c r="A149" s="20"/>
      <c r="B149" s="428"/>
      <c r="C149" s="345" t="s">
        <v>99</v>
      </c>
      <c r="D149" s="107" t="s">
        <v>622</v>
      </c>
      <c r="E149" s="33" t="s">
        <v>254</v>
      </c>
      <c r="F149" s="642">
        <v>0</v>
      </c>
      <c r="G149" s="529">
        <v>0</v>
      </c>
      <c r="H149" s="708">
        <f t="shared" si="59"/>
        <v>0</v>
      </c>
      <c r="I149" s="575"/>
      <c r="J149" s="575"/>
      <c r="K149" s="709">
        <f t="shared" si="60"/>
        <v>0</v>
      </c>
      <c r="L149" s="359" t="str">
        <f t="shared" si="61"/>
        <v/>
      </c>
      <c r="M149" s="126"/>
      <c r="O149" s="480"/>
    </row>
    <row r="150" spans="1:15" ht="19.5" outlineLevel="1" thickBot="1" x14ac:dyDescent="0.35">
      <c r="A150" s="20"/>
      <c r="B150" s="428"/>
      <c r="C150" s="345" t="s">
        <v>100</v>
      </c>
      <c r="D150" s="107" t="s">
        <v>169</v>
      </c>
      <c r="E150" s="35" t="s">
        <v>249</v>
      </c>
      <c r="F150" s="642">
        <v>0</v>
      </c>
      <c r="G150" s="529">
        <v>0</v>
      </c>
      <c r="H150" s="708">
        <f t="shared" si="59"/>
        <v>0</v>
      </c>
      <c r="I150" s="575"/>
      <c r="J150" s="575"/>
      <c r="K150" s="709">
        <f t="shared" si="60"/>
        <v>0</v>
      </c>
      <c r="L150" s="359" t="str">
        <f t="shared" si="61"/>
        <v/>
      </c>
      <c r="M150" s="126"/>
      <c r="O150" s="480"/>
    </row>
    <row r="151" spans="1:15" ht="19.5" outlineLevel="1" thickBot="1" x14ac:dyDescent="0.35">
      <c r="A151" s="20"/>
      <c r="B151" s="428"/>
      <c r="C151" s="345" t="s">
        <v>101</v>
      </c>
      <c r="D151" s="107" t="s">
        <v>257</v>
      </c>
      <c r="E151" s="35" t="s">
        <v>258</v>
      </c>
      <c r="F151" s="642">
        <v>0</v>
      </c>
      <c r="G151" s="529">
        <v>0</v>
      </c>
      <c r="H151" s="708">
        <f t="shared" si="59"/>
        <v>0</v>
      </c>
      <c r="I151" s="575"/>
      <c r="J151" s="575"/>
      <c r="K151" s="709">
        <f t="shared" si="60"/>
        <v>0</v>
      </c>
      <c r="L151" s="359" t="str">
        <f t="shared" si="61"/>
        <v/>
      </c>
      <c r="M151" s="126"/>
      <c r="O151" s="480"/>
    </row>
    <row r="152" spans="1:15" ht="19.5" outlineLevel="1" thickBot="1" x14ac:dyDescent="0.35">
      <c r="A152" s="20"/>
      <c r="B152" s="428"/>
      <c r="C152" s="345" t="s">
        <v>345</v>
      </c>
      <c r="D152" s="107" t="s">
        <v>451</v>
      </c>
      <c r="E152" s="105">
        <v>6184</v>
      </c>
      <c r="F152" s="642">
        <v>0</v>
      </c>
      <c r="G152" s="529">
        <v>0</v>
      </c>
      <c r="H152" s="708">
        <f t="shared" si="59"/>
        <v>0</v>
      </c>
      <c r="I152" s="575"/>
      <c r="J152" s="575"/>
      <c r="K152" s="709">
        <f t="shared" si="60"/>
        <v>0</v>
      </c>
      <c r="L152" s="359" t="str">
        <f t="shared" si="61"/>
        <v/>
      </c>
      <c r="M152" s="126"/>
      <c r="O152" s="480"/>
    </row>
    <row r="153" spans="1:15" ht="19.5" outlineLevel="1" thickBot="1" x14ac:dyDescent="0.35">
      <c r="A153" s="20"/>
      <c r="B153" s="428"/>
      <c r="C153" s="349" t="s">
        <v>346</v>
      </c>
      <c r="D153" s="110" t="s">
        <v>590</v>
      </c>
      <c r="E153" s="34">
        <v>70723</v>
      </c>
      <c r="F153" s="631"/>
      <c r="G153" s="519"/>
      <c r="H153" s="651">
        <f>F153*G153</f>
        <v>0</v>
      </c>
      <c r="I153" s="720">
        <f>H153</f>
        <v>0</v>
      </c>
      <c r="J153" s="688"/>
      <c r="K153" s="683">
        <f>H153</f>
        <v>0</v>
      </c>
      <c r="L153" s="359" t="str">
        <f t="shared" si="61"/>
        <v/>
      </c>
      <c r="M153" s="126"/>
      <c r="O153" s="480"/>
    </row>
    <row r="154" spans="1:15" ht="19.5" outlineLevel="1" thickBot="1" x14ac:dyDescent="0.35">
      <c r="A154" s="20"/>
      <c r="B154" s="428"/>
      <c r="C154" s="349" t="s">
        <v>347</v>
      </c>
      <c r="D154" s="110" t="s">
        <v>393</v>
      </c>
      <c r="E154" s="34">
        <v>70723</v>
      </c>
      <c r="F154" s="631"/>
      <c r="G154" s="519"/>
      <c r="H154" s="651">
        <f t="shared" ref="H154:H155" si="62">F154*G154</f>
        <v>0</v>
      </c>
      <c r="I154" s="688"/>
      <c r="J154" s="720">
        <f>H154</f>
        <v>0</v>
      </c>
      <c r="K154" s="683">
        <f t="shared" ref="K154:K155" si="63">H154</f>
        <v>0</v>
      </c>
      <c r="L154" s="359" t="str">
        <f t="shared" si="61"/>
        <v/>
      </c>
      <c r="M154" s="126"/>
      <c r="O154" s="480"/>
    </row>
    <row r="155" spans="1:15" ht="19.5" outlineLevel="1" thickBot="1" x14ac:dyDescent="0.35">
      <c r="A155" s="20"/>
      <c r="B155" s="392"/>
      <c r="C155" s="349" t="s">
        <v>351</v>
      </c>
      <c r="D155" s="110" t="s">
        <v>541</v>
      </c>
      <c r="E155" s="34">
        <v>70723</v>
      </c>
      <c r="F155" s="631"/>
      <c r="G155" s="519"/>
      <c r="H155" s="651">
        <f t="shared" si="62"/>
        <v>0</v>
      </c>
      <c r="I155" s="688"/>
      <c r="J155" s="720">
        <f>H155</f>
        <v>0</v>
      </c>
      <c r="K155" s="683">
        <f t="shared" si="63"/>
        <v>0</v>
      </c>
      <c r="L155" s="359" t="str">
        <f t="shared" si="61"/>
        <v/>
      </c>
      <c r="M155" s="126"/>
      <c r="O155" s="480"/>
    </row>
    <row r="156" spans="1:15" ht="19.5" outlineLevel="1" thickBot="1" x14ac:dyDescent="0.35">
      <c r="A156" s="20"/>
      <c r="B156" s="392"/>
      <c r="C156" s="349" t="s">
        <v>352</v>
      </c>
      <c r="D156" s="110" t="s">
        <v>589</v>
      </c>
      <c r="E156" s="34">
        <v>70698</v>
      </c>
      <c r="F156" s="631"/>
      <c r="G156" s="519"/>
      <c r="H156" s="651">
        <f t="shared" si="59"/>
        <v>0</v>
      </c>
      <c r="I156" s="631"/>
      <c r="J156" s="631"/>
      <c r="K156" s="683">
        <f t="shared" si="60"/>
        <v>0</v>
      </c>
      <c r="L156" s="359" t="str">
        <f t="shared" si="61"/>
        <v/>
      </c>
      <c r="M156" s="126"/>
      <c r="O156" s="480"/>
    </row>
    <row r="157" spans="1:15" ht="19.5" outlineLevel="1" thickBot="1" x14ac:dyDescent="0.35">
      <c r="A157" s="20"/>
      <c r="B157" s="428"/>
      <c r="C157" s="349" t="s">
        <v>353</v>
      </c>
      <c r="D157" s="110" t="s">
        <v>588</v>
      </c>
      <c r="E157" s="34" t="s">
        <v>498</v>
      </c>
      <c r="F157" s="631"/>
      <c r="G157" s="519">
        <v>1</v>
      </c>
      <c r="H157" s="651">
        <f t="shared" si="59"/>
        <v>0</v>
      </c>
      <c r="I157" s="631"/>
      <c r="J157" s="631"/>
      <c r="K157" s="683">
        <f t="shared" si="60"/>
        <v>0</v>
      </c>
      <c r="L157" s="359" t="str">
        <f t="shared" si="61"/>
        <v/>
      </c>
      <c r="M157" s="134"/>
      <c r="O157" s="480"/>
    </row>
    <row r="158" spans="1:15" ht="15.75" outlineLevel="1" thickBot="1" x14ac:dyDescent="0.3">
      <c r="A158" s="20"/>
      <c r="B158" s="428"/>
      <c r="C158" s="443"/>
      <c r="D158" s="430" t="s">
        <v>638</v>
      </c>
      <c r="E158" s="429"/>
      <c r="F158" s="645"/>
      <c r="G158" s="531"/>
      <c r="H158" s="713"/>
      <c r="I158" s="645"/>
      <c r="J158" s="645"/>
      <c r="K158" s="713"/>
      <c r="L158" s="429"/>
      <c r="M158" s="502"/>
      <c r="O158" s="480"/>
    </row>
    <row r="159" spans="1:15" ht="19.5" outlineLevel="2" thickBot="1" x14ac:dyDescent="0.35">
      <c r="A159" s="20"/>
      <c r="B159" s="428"/>
      <c r="C159" s="345" t="s">
        <v>354</v>
      </c>
      <c r="D159" s="107" t="s">
        <v>252</v>
      </c>
      <c r="E159" s="35" t="s">
        <v>251</v>
      </c>
      <c r="F159" s="643">
        <f>'sous-traitance'!F57</f>
        <v>0</v>
      </c>
      <c r="G159" s="550">
        <f>'sous-traitance'!G57</f>
        <v>0</v>
      </c>
      <c r="H159" s="710">
        <f>F159*G159</f>
        <v>0</v>
      </c>
      <c r="I159" s="643">
        <f>'sous-traitance'!I57</f>
        <v>0</v>
      </c>
      <c r="J159" s="643">
        <f>'sous-traitance'!J57</f>
        <v>0</v>
      </c>
      <c r="K159" s="712">
        <f t="shared" ref="K159:K166" si="64">H159</f>
        <v>0</v>
      </c>
      <c r="L159" s="359" t="str">
        <f t="shared" ref="L159:L166" si="65">IF(ROUND(I159+J159,2)=ROUND(K159,2),"","!")</f>
        <v/>
      </c>
      <c r="M159" s="125"/>
      <c r="O159" s="480"/>
    </row>
    <row r="160" spans="1:15" ht="19.5" outlineLevel="2" thickBot="1" x14ac:dyDescent="0.35">
      <c r="A160" s="20"/>
      <c r="B160" s="428"/>
      <c r="C160" s="345" t="s">
        <v>359</v>
      </c>
      <c r="D160" s="107" t="s">
        <v>451</v>
      </c>
      <c r="E160" s="105">
        <v>6184</v>
      </c>
      <c r="F160" s="643">
        <f>'sous-traitance'!F58</f>
        <v>0</v>
      </c>
      <c r="G160" s="550">
        <f>'sous-traitance'!G58</f>
        <v>0</v>
      </c>
      <c r="H160" s="710">
        <f t="shared" ref="H160" si="66">F160*G160</f>
        <v>0</v>
      </c>
      <c r="I160" s="643">
        <f>'sous-traitance'!I58</f>
        <v>0</v>
      </c>
      <c r="J160" s="643">
        <f>'sous-traitance'!J58</f>
        <v>0</v>
      </c>
      <c r="K160" s="712">
        <f t="shared" si="64"/>
        <v>0</v>
      </c>
      <c r="L160" s="359" t="str">
        <f t="shared" si="65"/>
        <v/>
      </c>
      <c r="M160" s="126"/>
      <c r="O160" s="480"/>
    </row>
    <row r="161" spans="1:45" ht="19.5" outlineLevel="2" thickBot="1" x14ac:dyDescent="0.35">
      <c r="A161" s="20"/>
      <c r="B161" s="428"/>
      <c r="C161" s="349" t="s">
        <v>360</v>
      </c>
      <c r="D161" s="110" t="s">
        <v>590</v>
      </c>
      <c r="E161" s="34">
        <v>70723</v>
      </c>
      <c r="F161" s="646">
        <f>'sous-traitance'!F59</f>
        <v>0</v>
      </c>
      <c r="G161" s="551">
        <f>'sous-traitance'!G59</f>
        <v>0</v>
      </c>
      <c r="H161" s="635">
        <f>F161*G161</f>
        <v>0</v>
      </c>
      <c r="I161" s="921">
        <f>H161</f>
        <v>0</v>
      </c>
      <c r="J161" s="715"/>
      <c r="K161" s="686">
        <f>H161</f>
        <v>0</v>
      </c>
      <c r="L161" s="359" t="str">
        <f t="shared" si="65"/>
        <v/>
      </c>
      <c r="M161" s="126"/>
      <c r="O161" s="480"/>
    </row>
    <row r="162" spans="1:45" ht="19.5" outlineLevel="2" thickBot="1" x14ac:dyDescent="0.35">
      <c r="A162" s="20"/>
      <c r="B162" s="428"/>
      <c r="C162" s="349" t="s">
        <v>438</v>
      </c>
      <c r="D162" s="110" t="s">
        <v>393</v>
      </c>
      <c r="E162" s="34">
        <v>70723</v>
      </c>
      <c r="F162" s="646">
        <f>'sous-traitance'!F60</f>
        <v>0</v>
      </c>
      <c r="G162" s="551">
        <f>'sous-traitance'!G60</f>
        <v>0</v>
      </c>
      <c r="H162" s="635">
        <f t="shared" ref="H162:H165" si="67">F162*G162</f>
        <v>0</v>
      </c>
      <c r="I162" s="715"/>
      <c r="J162" s="719">
        <f>'sous-traitance'!J60</f>
        <v>0</v>
      </c>
      <c r="K162" s="686">
        <f t="shared" ref="K162:K163" si="68">H162</f>
        <v>0</v>
      </c>
      <c r="L162" s="359" t="str">
        <f t="shared" si="65"/>
        <v/>
      </c>
      <c r="M162" s="126"/>
      <c r="O162" s="480"/>
    </row>
    <row r="163" spans="1:45" ht="19.5" outlineLevel="2" thickBot="1" x14ac:dyDescent="0.35">
      <c r="A163" s="20"/>
      <c r="B163" s="428"/>
      <c r="C163" s="349" t="s">
        <v>439</v>
      </c>
      <c r="D163" s="110" t="s">
        <v>541</v>
      </c>
      <c r="E163" s="34">
        <v>70723</v>
      </c>
      <c r="F163" s="646">
        <f>'sous-traitance'!F61</f>
        <v>0</v>
      </c>
      <c r="G163" s="551">
        <f>'sous-traitance'!G61</f>
        <v>0</v>
      </c>
      <c r="H163" s="635">
        <f t="shared" si="67"/>
        <v>0</v>
      </c>
      <c r="I163" s="715"/>
      <c r="J163" s="719">
        <f>'sous-traitance'!J61</f>
        <v>0</v>
      </c>
      <c r="K163" s="686">
        <f t="shared" si="68"/>
        <v>0</v>
      </c>
      <c r="L163" s="359" t="str">
        <f t="shared" si="65"/>
        <v/>
      </c>
      <c r="M163" s="126"/>
      <c r="O163" s="480"/>
    </row>
    <row r="164" spans="1:45" ht="19.5" outlineLevel="2" thickBot="1" x14ac:dyDescent="0.35">
      <c r="A164" s="20"/>
      <c r="B164" s="428"/>
      <c r="C164" s="349" t="s">
        <v>440</v>
      </c>
      <c r="D164" s="110" t="s">
        <v>589</v>
      </c>
      <c r="E164" s="34">
        <v>70698</v>
      </c>
      <c r="F164" s="646">
        <f>'sous-traitance'!F62</f>
        <v>0</v>
      </c>
      <c r="G164" s="551">
        <f>'sous-traitance'!G62</f>
        <v>0</v>
      </c>
      <c r="H164" s="635">
        <f t="shared" si="67"/>
        <v>0</v>
      </c>
      <c r="I164" s="714">
        <f t="shared" ref="I164:I165" si="69">H164</f>
        <v>0</v>
      </c>
      <c r="J164" s="646">
        <f>'sous-traitance'!J62</f>
        <v>0</v>
      </c>
      <c r="K164" s="686">
        <f t="shared" si="64"/>
        <v>0</v>
      </c>
      <c r="L164" s="359" t="str">
        <f t="shared" si="65"/>
        <v/>
      </c>
      <c r="M164" s="126"/>
      <c r="O164" s="480"/>
    </row>
    <row r="165" spans="1:45" ht="19.5" outlineLevel="2" thickBot="1" x14ac:dyDescent="0.35">
      <c r="A165" s="28"/>
      <c r="B165" s="439"/>
      <c r="C165" s="349" t="s">
        <v>441</v>
      </c>
      <c r="D165" s="110" t="s">
        <v>588</v>
      </c>
      <c r="E165" s="34" t="s">
        <v>498</v>
      </c>
      <c r="F165" s="646">
        <f>'sous-traitance'!F63</f>
        <v>0</v>
      </c>
      <c r="G165" s="551">
        <f>'sous-traitance'!G63</f>
        <v>0</v>
      </c>
      <c r="H165" s="635">
        <f t="shared" si="67"/>
        <v>0</v>
      </c>
      <c r="I165" s="714">
        <f t="shared" si="69"/>
        <v>0</v>
      </c>
      <c r="J165" s="646">
        <f>'sous-traitance'!J63</f>
        <v>0</v>
      </c>
      <c r="K165" s="686">
        <f t="shared" si="64"/>
        <v>0</v>
      </c>
      <c r="L165" s="359" t="str">
        <f t="shared" si="65"/>
        <v/>
      </c>
      <c r="M165" s="134"/>
      <c r="O165" s="480"/>
    </row>
    <row r="166" spans="1:45" s="478" customFormat="1" ht="33" customHeight="1" outlineLevel="1" thickBot="1" x14ac:dyDescent="0.35">
      <c r="A166" s="941" t="s">
        <v>600</v>
      </c>
      <c r="B166" s="963"/>
      <c r="C166" s="440"/>
      <c r="D166" s="404"/>
      <c r="E166" s="444"/>
      <c r="F166" s="630">
        <f>SUM(F148:F165)</f>
        <v>0</v>
      </c>
      <c r="G166" s="518"/>
      <c r="H166" s="630">
        <f>SUM(H148:H165)</f>
        <v>0</v>
      </c>
      <c r="I166" s="630">
        <f>SUM(I148:I165)</f>
        <v>0</v>
      </c>
      <c r="J166" s="630">
        <f>SUM(J148:J165)</f>
        <v>0</v>
      </c>
      <c r="K166" s="681">
        <f t="shared" si="64"/>
        <v>0</v>
      </c>
      <c r="L166" s="359" t="str">
        <f t="shared" si="65"/>
        <v/>
      </c>
      <c r="M166" s="364" t="str">
        <f>IF(J163+J154+J162+J155=0,"",-(J163+J154+J162+J155)/(J166-(J163+J154+J162+J155)))</f>
        <v/>
      </c>
      <c r="O166" s="498"/>
    </row>
    <row r="167" spans="1:45" s="483" customFormat="1" ht="51" customHeight="1" thickBot="1" x14ac:dyDescent="0.3">
      <c r="A167" s="387">
        <v>10</v>
      </c>
      <c r="B167" s="388" t="s">
        <v>662</v>
      </c>
      <c r="C167" s="429"/>
      <c r="D167" s="400"/>
      <c r="E167" s="445"/>
      <c r="F167" s="647"/>
      <c r="G167" s="532"/>
      <c r="H167" s="716"/>
      <c r="I167" s="647"/>
      <c r="J167" s="697"/>
      <c r="K167" s="698"/>
      <c r="L167" s="436"/>
      <c r="M167" s="124"/>
      <c r="N167" s="247"/>
      <c r="O167" s="480"/>
      <c r="P167" s="247"/>
      <c r="Q167" s="247"/>
      <c r="R167" s="247"/>
      <c r="S167" s="247"/>
      <c r="T167" s="247"/>
      <c r="U167" s="247"/>
      <c r="V167" s="247"/>
      <c r="W167" s="247"/>
      <c r="X167" s="247"/>
      <c r="Y167" s="247"/>
      <c r="Z167" s="247"/>
      <c r="AA167" s="247"/>
      <c r="AB167" s="247"/>
      <c r="AC167" s="247"/>
      <c r="AD167" s="247"/>
      <c r="AE167" s="247"/>
      <c r="AF167" s="247"/>
      <c r="AG167" s="247"/>
      <c r="AH167" s="247"/>
      <c r="AI167" s="247"/>
      <c r="AJ167" s="247"/>
      <c r="AK167" s="247"/>
      <c r="AL167" s="247"/>
      <c r="AM167" s="247"/>
      <c r="AN167" s="247"/>
      <c r="AO167" s="247"/>
      <c r="AP167" s="247"/>
      <c r="AQ167" s="247"/>
      <c r="AR167" s="247"/>
      <c r="AS167" s="247"/>
    </row>
    <row r="168" spans="1:45" ht="15.75" outlineLevel="2" thickBot="1" x14ac:dyDescent="0.3">
      <c r="A168" s="434" t="s">
        <v>102</v>
      </c>
      <c r="B168" s="435" t="s">
        <v>233</v>
      </c>
      <c r="C168" s="429"/>
      <c r="D168" s="430" t="s">
        <v>621</v>
      </c>
      <c r="E168" s="429"/>
      <c r="F168" s="637"/>
      <c r="G168" s="526"/>
      <c r="H168" s="696"/>
      <c r="I168" s="637"/>
      <c r="J168" s="697"/>
      <c r="K168" s="698"/>
      <c r="L168" s="436"/>
      <c r="M168" s="124"/>
      <c r="O168" s="480"/>
    </row>
    <row r="169" spans="1:45" ht="36.75" outlineLevel="2" thickBot="1" x14ac:dyDescent="0.35">
      <c r="A169" s="20"/>
      <c r="B169" s="428"/>
      <c r="C169" s="345" t="s">
        <v>103</v>
      </c>
      <c r="D169" s="107" t="s">
        <v>619</v>
      </c>
      <c r="E169" s="33" t="s">
        <v>246</v>
      </c>
      <c r="F169" s="642">
        <v>0</v>
      </c>
      <c r="G169" s="529">
        <v>0</v>
      </c>
      <c r="H169" s="710">
        <f t="shared" ref="H169:H177" si="70">F169*G169</f>
        <v>0</v>
      </c>
      <c r="I169" s="642"/>
      <c r="J169" s="642"/>
      <c r="K169" s="712">
        <f>J169</f>
        <v>0</v>
      </c>
      <c r="L169" s="359" t="str">
        <f t="shared" ref="L169:L177" si="71">IF(ROUND(I169+J169,2)=ROUND(K169,2),"","!")</f>
        <v/>
      </c>
      <c r="M169" s="125"/>
      <c r="O169" s="480"/>
    </row>
    <row r="170" spans="1:45" ht="79.5" outlineLevel="2" thickBot="1" x14ac:dyDescent="0.35">
      <c r="A170" s="20"/>
      <c r="B170" s="428"/>
      <c r="C170" s="345" t="s">
        <v>104</v>
      </c>
      <c r="D170" s="107" t="s">
        <v>713</v>
      </c>
      <c r="E170" s="105" t="s">
        <v>164</v>
      </c>
      <c r="F170" s="642">
        <v>0</v>
      </c>
      <c r="G170" s="529">
        <v>0</v>
      </c>
      <c r="H170" s="710">
        <f t="shared" si="70"/>
        <v>0</v>
      </c>
      <c r="I170" s="642"/>
      <c r="J170" s="642"/>
      <c r="K170" s="712">
        <f>H170</f>
        <v>0</v>
      </c>
      <c r="L170" s="359" t="str">
        <f t="shared" si="71"/>
        <v/>
      </c>
      <c r="M170" s="126"/>
      <c r="O170" s="480"/>
    </row>
    <row r="171" spans="1:45" ht="34.5" outlineLevel="2" thickBot="1" x14ac:dyDescent="0.35">
      <c r="A171" s="20"/>
      <c r="B171" s="428"/>
      <c r="C171" s="345" t="s">
        <v>105</v>
      </c>
      <c r="D171" s="107" t="s">
        <v>622</v>
      </c>
      <c r="E171" s="33" t="s">
        <v>254</v>
      </c>
      <c r="F171" s="642">
        <v>0</v>
      </c>
      <c r="G171" s="529">
        <v>0</v>
      </c>
      <c r="H171" s="710">
        <f t="shared" si="70"/>
        <v>0</v>
      </c>
      <c r="I171" s="642"/>
      <c r="J171" s="642"/>
      <c r="K171" s="712">
        <f t="shared" ref="K171:K177" si="72">H171</f>
        <v>0</v>
      </c>
      <c r="L171" s="359" t="str">
        <f t="shared" si="71"/>
        <v/>
      </c>
      <c r="M171" s="126"/>
      <c r="O171" s="480"/>
    </row>
    <row r="172" spans="1:45" ht="19.5" outlineLevel="2" thickBot="1" x14ac:dyDescent="0.35">
      <c r="A172" s="20"/>
      <c r="B172" s="428"/>
      <c r="C172" s="345" t="s">
        <v>106</v>
      </c>
      <c r="D172" s="107" t="s">
        <v>257</v>
      </c>
      <c r="E172" s="35" t="s">
        <v>258</v>
      </c>
      <c r="F172" s="642">
        <v>0</v>
      </c>
      <c r="G172" s="529">
        <v>0</v>
      </c>
      <c r="H172" s="710">
        <f t="shared" si="70"/>
        <v>0</v>
      </c>
      <c r="I172" s="642"/>
      <c r="J172" s="642"/>
      <c r="K172" s="712">
        <f t="shared" si="72"/>
        <v>0</v>
      </c>
      <c r="L172" s="359" t="str">
        <f t="shared" si="71"/>
        <v/>
      </c>
      <c r="M172" s="126"/>
      <c r="O172" s="480"/>
    </row>
    <row r="173" spans="1:45" ht="19.5" outlineLevel="2" thickBot="1" x14ac:dyDescent="0.35">
      <c r="A173" s="20"/>
      <c r="B173" s="428"/>
      <c r="C173" s="345" t="s">
        <v>107</v>
      </c>
      <c r="D173" s="107" t="s">
        <v>357</v>
      </c>
      <c r="E173" s="105">
        <v>6184</v>
      </c>
      <c r="F173" s="642">
        <v>0</v>
      </c>
      <c r="G173" s="529">
        <v>0</v>
      </c>
      <c r="H173" s="710">
        <f t="shared" si="70"/>
        <v>0</v>
      </c>
      <c r="I173" s="642"/>
      <c r="J173" s="642"/>
      <c r="K173" s="712">
        <f t="shared" si="72"/>
        <v>0</v>
      </c>
      <c r="L173" s="359" t="str">
        <f t="shared" si="71"/>
        <v/>
      </c>
      <c r="M173" s="126"/>
      <c r="O173" s="480"/>
    </row>
    <row r="174" spans="1:45" ht="19.5" outlineLevel="2" thickBot="1" x14ac:dyDescent="0.35">
      <c r="A174" s="20"/>
      <c r="B174" s="428"/>
      <c r="C174" s="349" t="s">
        <v>108</v>
      </c>
      <c r="D174" s="110" t="s">
        <v>590</v>
      </c>
      <c r="E174" s="34">
        <v>70723</v>
      </c>
      <c r="F174" s="644"/>
      <c r="G174" s="521"/>
      <c r="H174" s="635">
        <f>F174*G174</f>
        <v>0</v>
      </c>
      <c r="I174" s="921">
        <f>H174</f>
        <v>0</v>
      </c>
      <c r="J174" s="715"/>
      <c r="K174" s="686">
        <f>H174</f>
        <v>0</v>
      </c>
      <c r="L174" s="359" t="str">
        <f t="shared" si="71"/>
        <v/>
      </c>
      <c r="M174" s="126"/>
      <c r="O174" s="480"/>
    </row>
    <row r="175" spans="1:45" ht="19.5" outlineLevel="2" thickBot="1" x14ac:dyDescent="0.35">
      <c r="A175" s="20"/>
      <c r="B175" s="428"/>
      <c r="C175" s="349" t="s">
        <v>109</v>
      </c>
      <c r="D175" s="110" t="s">
        <v>393</v>
      </c>
      <c r="E175" s="34">
        <v>70723</v>
      </c>
      <c r="F175" s="644"/>
      <c r="G175" s="521"/>
      <c r="H175" s="635">
        <f t="shared" ref="H175:H176" si="73">F175*G175</f>
        <v>0</v>
      </c>
      <c r="I175" s="715"/>
      <c r="J175" s="921">
        <f>H175</f>
        <v>0</v>
      </c>
      <c r="K175" s="686">
        <f t="shared" ref="K175:K176" si="74">H175</f>
        <v>0</v>
      </c>
      <c r="L175" s="359" t="str">
        <f t="shared" si="71"/>
        <v/>
      </c>
      <c r="M175" s="126"/>
      <c r="O175" s="480"/>
    </row>
    <row r="176" spans="1:45" ht="19.5" outlineLevel="2" thickBot="1" x14ac:dyDescent="0.35">
      <c r="A176" s="20"/>
      <c r="B176" s="392"/>
      <c r="C176" s="349" t="s">
        <v>110</v>
      </c>
      <c r="D176" s="110" t="s">
        <v>645</v>
      </c>
      <c r="E176" s="34">
        <v>70723</v>
      </c>
      <c r="F176" s="644"/>
      <c r="G176" s="521"/>
      <c r="H176" s="635">
        <f t="shared" si="73"/>
        <v>0</v>
      </c>
      <c r="I176" s="715"/>
      <c r="J176" s="921">
        <f>H176</f>
        <v>0</v>
      </c>
      <c r="K176" s="686">
        <f t="shared" si="74"/>
        <v>0</v>
      </c>
      <c r="L176" s="359" t="str">
        <f t="shared" si="71"/>
        <v/>
      </c>
      <c r="M176" s="126"/>
      <c r="O176" s="480"/>
    </row>
    <row r="177" spans="1:45" ht="19.5" outlineLevel="2" thickBot="1" x14ac:dyDescent="0.35">
      <c r="A177" s="22"/>
      <c r="B177" s="428"/>
      <c r="C177" s="349" t="s">
        <v>194</v>
      </c>
      <c r="D177" s="110" t="s">
        <v>588</v>
      </c>
      <c r="E177" s="34" t="s">
        <v>498</v>
      </c>
      <c r="F177" s="644"/>
      <c r="G177" s="521"/>
      <c r="H177" s="635">
        <f t="shared" si="70"/>
        <v>0</v>
      </c>
      <c r="I177" s="644"/>
      <c r="J177" s="644"/>
      <c r="K177" s="686">
        <f t="shared" si="72"/>
        <v>0</v>
      </c>
      <c r="L177" s="359" t="str">
        <f t="shared" si="71"/>
        <v/>
      </c>
      <c r="M177" s="134"/>
      <c r="O177" s="480"/>
    </row>
    <row r="178" spans="1:45" ht="15.75" outlineLevel="2" thickBot="1" x14ac:dyDescent="0.3">
      <c r="A178" s="22"/>
      <c r="B178" s="428"/>
      <c r="C178" s="429"/>
      <c r="D178" s="430" t="s">
        <v>638</v>
      </c>
      <c r="E178" s="429"/>
      <c r="F178" s="637"/>
      <c r="G178" s="526"/>
      <c r="H178" s="696"/>
      <c r="I178" s="637"/>
      <c r="J178" s="697"/>
      <c r="K178" s="698"/>
      <c r="L178" s="436"/>
      <c r="M178" s="124"/>
      <c r="O178" s="480"/>
    </row>
    <row r="179" spans="1:45" ht="19.5" outlineLevel="3" thickBot="1" x14ac:dyDescent="0.35">
      <c r="A179" s="20"/>
      <c r="B179" s="428"/>
      <c r="C179" s="345" t="s">
        <v>195</v>
      </c>
      <c r="D179" s="107" t="s">
        <v>252</v>
      </c>
      <c r="E179" s="35" t="s">
        <v>251</v>
      </c>
      <c r="F179" s="643">
        <f>'sous-traitance'!F67</f>
        <v>0</v>
      </c>
      <c r="G179" s="550">
        <f>'sous-traitance'!G67</f>
        <v>0</v>
      </c>
      <c r="H179" s="710">
        <f>F179*G179</f>
        <v>0</v>
      </c>
      <c r="I179" s="643">
        <f>'sous-traitance'!I67</f>
        <v>0</v>
      </c>
      <c r="J179" s="643">
        <f>'sous-traitance'!J67</f>
        <v>0</v>
      </c>
      <c r="K179" s="712">
        <f>H179</f>
        <v>0</v>
      </c>
      <c r="L179" s="359" t="str">
        <f t="shared" ref="L179:L185" si="75">IF(ROUND(I179+J179,2)=ROUND(K179,2),"","!")</f>
        <v/>
      </c>
      <c r="M179" s="125"/>
      <c r="O179" s="480"/>
    </row>
    <row r="180" spans="1:45" ht="19.5" outlineLevel="3" thickBot="1" x14ac:dyDescent="0.35">
      <c r="A180" s="20"/>
      <c r="B180" s="428"/>
      <c r="C180" s="345" t="s">
        <v>281</v>
      </c>
      <c r="D180" s="107" t="s">
        <v>357</v>
      </c>
      <c r="E180" s="105">
        <v>6184</v>
      </c>
      <c r="F180" s="643">
        <f>'sous-traitance'!F68</f>
        <v>0</v>
      </c>
      <c r="G180" s="550">
        <f>'sous-traitance'!G68</f>
        <v>0</v>
      </c>
      <c r="H180" s="710">
        <f>F180*G180</f>
        <v>0</v>
      </c>
      <c r="I180" s="643">
        <f>'sous-traitance'!I68</f>
        <v>0</v>
      </c>
      <c r="J180" s="643">
        <f>'sous-traitance'!J68</f>
        <v>0</v>
      </c>
      <c r="K180" s="712">
        <f>H180</f>
        <v>0</v>
      </c>
      <c r="L180" s="359" t="str">
        <f t="shared" si="75"/>
        <v/>
      </c>
      <c r="M180" s="126"/>
      <c r="O180" s="480"/>
    </row>
    <row r="181" spans="1:45" ht="19.5" outlineLevel="3" thickBot="1" x14ac:dyDescent="0.35">
      <c r="A181" s="20"/>
      <c r="B181" s="428"/>
      <c r="C181" s="349" t="s">
        <v>434</v>
      </c>
      <c r="D181" s="110" t="s">
        <v>590</v>
      </c>
      <c r="E181" s="34">
        <v>70723</v>
      </c>
      <c r="F181" s="646">
        <f>'sous-traitance'!F69</f>
        <v>0</v>
      </c>
      <c r="G181" s="551">
        <f>'sous-traitance'!G69</f>
        <v>0</v>
      </c>
      <c r="H181" s="717">
        <f t="shared" ref="H181:H184" si="76">F181*G181</f>
        <v>0</v>
      </c>
      <c r="I181" s="719">
        <f>'sous-traitance'!I69</f>
        <v>0</v>
      </c>
      <c r="J181" s="715"/>
      <c r="K181" s="686">
        <f>H181</f>
        <v>0</v>
      </c>
      <c r="L181" s="359" t="str">
        <f t="shared" si="75"/>
        <v/>
      </c>
      <c r="M181" s="126"/>
      <c r="O181" s="480"/>
    </row>
    <row r="182" spans="1:45" ht="19.5" outlineLevel="3" thickBot="1" x14ac:dyDescent="0.35">
      <c r="A182" s="20"/>
      <c r="B182" s="428"/>
      <c r="C182" s="349" t="s">
        <v>435</v>
      </c>
      <c r="D182" s="110" t="s">
        <v>645</v>
      </c>
      <c r="E182" s="34">
        <v>70723</v>
      </c>
      <c r="F182" s="646">
        <f>'sous-traitance'!F70</f>
        <v>0</v>
      </c>
      <c r="G182" s="551">
        <f>'sous-traitance'!G70</f>
        <v>0</v>
      </c>
      <c r="H182" s="717">
        <f t="shared" si="76"/>
        <v>0</v>
      </c>
      <c r="I182" s="715"/>
      <c r="J182" s="719">
        <f>'sous-traitance'!J70</f>
        <v>0</v>
      </c>
      <c r="K182" s="686">
        <f t="shared" ref="K182:K183" si="77">H182</f>
        <v>0</v>
      </c>
      <c r="L182" s="359" t="str">
        <f t="shared" si="75"/>
        <v/>
      </c>
      <c r="M182" s="126"/>
      <c r="O182" s="480"/>
    </row>
    <row r="183" spans="1:45" ht="19.5" outlineLevel="3" thickBot="1" x14ac:dyDescent="0.35">
      <c r="A183" s="20"/>
      <c r="B183" s="392"/>
      <c r="C183" s="349" t="s">
        <v>436</v>
      </c>
      <c r="D183" s="110" t="s">
        <v>541</v>
      </c>
      <c r="E183" s="34">
        <v>70723</v>
      </c>
      <c r="F183" s="646">
        <f>'sous-traitance'!F71</f>
        <v>0</v>
      </c>
      <c r="G183" s="551">
        <f>'sous-traitance'!G71</f>
        <v>0</v>
      </c>
      <c r="H183" s="717">
        <f t="shared" si="76"/>
        <v>0</v>
      </c>
      <c r="I183" s="715"/>
      <c r="J183" s="719">
        <f>'sous-traitance'!J71</f>
        <v>0</v>
      </c>
      <c r="K183" s="686">
        <f t="shared" si="77"/>
        <v>0</v>
      </c>
      <c r="L183" s="359" t="str">
        <f t="shared" si="75"/>
        <v/>
      </c>
      <c r="M183" s="126"/>
      <c r="O183" s="480"/>
    </row>
    <row r="184" spans="1:45" ht="19.5" outlineLevel="3" thickBot="1" x14ac:dyDescent="0.35">
      <c r="A184" s="28"/>
      <c r="B184" s="439"/>
      <c r="C184" s="349" t="s">
        <v>437</v>
      </c>
      <c r="D184" s="110" t="s">
        <v>588</v>
      </c>
      <c r="E184" s="34" t="s">
        <v>498</v>
      </c>
      <c r="F184" s="646">
        <f>'sous-traitance'!F72</f>
        <v>0</v>
      </c>
      <c r="G184" s="551">
        <f>'sous-traitance'!G72</f>
        <v>0</v>
      </c>
      <c r="H184" s="717">
        <f t="shared" si="76"/>
        <v>0</v>
      </c>
      <c r="I184" s="646">
        <f>'sous-traitance'!I72</f>
        <v>0</v>
      </c>
      <c r="J184" s="646">
        <f>'sous-traitance'!J72</f>
        <v>0</v>
      </c>
      <c r="K184" s="686"/>
      <c r="L184" s="359" t="str">
        <f t="shared" si="75"/>
        <v/>
      </c>
      <c r="M184" s="134"/>
      <c r="O184" s="480"/>
    </row>
    <row r="185" spans="1:45" s="484" customFormat="1" ht="30.75" customHeight="1" outlineLevel="2" thickBot="1" x14ac:dyDescent="0.35">
      <c r="A185" s="953" t="s">
        <v>601</v>
      </c>
      <c r="B185" s="954"/>
      <c r="C185" s="446"/>
      <c r="D185" s="447"/>
      <c r="E185" s="448"/>
      <c r="F185" s="636">
        <f>SUM(F169:F184)</f>
        <v>0</v>
      </c>
      <c r="G185" s="525" t="str">
        <f>IF(H185=0,"",H185/F185)</f>
        <v/>
      </c>
      <c r="H185" s="636">
        <f>SUM(H169:H184)</f>
        <v>0</v>
      </c>
      <c r="I185" s="636">
        <f>SUM(I169:I184)</f>
        <v>0</v>
      </c>
      <c r="J185" s="636">
        <f>SUM(J169:J184)</f>
        <v>0</v>
      </c>
      <c r="K185" s="695">
        <f>H185</f>
        <v>0</v>
      </c>
      <c r="L185" s="359" t="str">
        <f t="shared" si="75"/>
        <v/>
      </c>
      <c r="M185" s="365" t="str">
        <f>IF(J175+J182+J183+J176=0,"",-(J175+J182+J183+J176)/(J185-(J175+J182+J183+J176)))</f>
        <v/>
      </c>
      <c r="N185" s="481"/>
      <c r="O185" s="482"/>
      <c r="P185" s="481"/>
      <c r="Q185" s="481"/>
      <c r="R185" s="481"/>
      <c r="S185" s="481"/>
      <c r="T185" s="481"/>
      <c r="U185" s="481"/>
      <c r="V185" s="481"/>
      <c r="W185" s="481"/>
      <c r="X185" s="481"/>
      <c r="Y185" s="481"/>
      <c r="Z185" s="481"/>
      <c r="AA185" s="481"/>
      <c r="AB185" s="481"/>
      <c r="AC185" s="481"/>
      <c r="AD185" s="481"/>
      <c r="AE185" s="481"/>
      <c r="AF185" s="481"/>
      <c r="AG185" s="481"/>
      <c r="AH185" s="481"/>
      <c r="AI185" s="481"/>
      <c r="AJ185" s="481"/>
      <c r="AK185" s="481"/>
      <c r="AL185" s="481"/>
      <c r="AM185" s="481"/>
      <c r="AN185" s="481"/>
      <c r="AO185" s="481"/>
      <c r="AP185" s="481"/>
      <c r="AQ185" s="481"/>
      <c r="AR185" s="481"/>
      <c r="AS185" s="481"/>
    </row>
    <row r="186" spans="1:45" ht="15.75" outlineLevel="1" thickBot="1" x14ac:dyDescent="0.3">
      <c r="A186" s="434" t="s">
        <v>111</v>
      </c>
      <c r="B186" s="1073" t="s">
        <v>684</v>
      </c>
      <c r="C186" s="429"/>
      <c r="D186" s="430" t="s">
        <v>621</v>
      </c>
      <c r="E186" s="429"/>
      <c r="F186" s="637"/>
      <c r="G186" s="526"/>
      <c r="H186" s="696"/>
      <c r="I186" s="637"/>
      <c r="J186" s="697"/>
      <c r="K186" s="698"/>
      <c r="L186" s="436"/>
      <c r="M186" s="124"/>
      <c r="O186" s="480"/>
    </row>
    <row r="187" spans="1:45" ht="36.75" outlineLevel="2" thickBot="1" x14ac:dyDescent="0.35">
      <c r="A187" s="20"/>
      <c r="B187" s="428"/>
      <c r="C187" s="345" t="s">
        <v>112</v>
      </c>
      <c r="D187" s="107" t="s">
        <v>619</v>
      </c>
      <c r="E187" s="33" t="s">
        <v>246</v>
      </c>
      <c r="F187" s="575">
        <v>0</v>
      </c>
      <c r="G187" s="530">
        <v>0</v>
      </c>
      <c r="H187" s="708">
        <f t="shared" ref="H187:H294" si="78">F187*G187</f>
        <v>0</v>
      </c>
      <c r="I187" s="575"/>
      <c r="J187" s="575"/>
      <c r="K187" s="709">
        <f t="shared" ref="K187:K299" si="79">H187</f>
        <v>0</v>
      </c>
      <c r="L187" s="359" t="str">
        <f t="shared" ref="L187:L195" si="80">IF(ROUND(I187+J187,2)=ROUND(K187,2),"","!")</f>
        <v/>
      </c>
      <c r="M187" s="125"/>
      <c r="O187" s="480"/>
    </row>
    <row r="188" spans="1:45" ht="79.5" outlineLevel="2" thickBot="1" x14ac:dyDescent="0.35">
      <c r="A188" s="20"/>
      <c r="B188" s="428"/>
      <c r="C188" s="345" t="s">
        <v>113</v>
      </c>
      <c r="D188" s="107" t="s">
        <v>713</v>
      </c>
      <c r="E188" s="105" t="s">
        <v>164</v>
      </c>
      <c r="F188" s="575">
        <v>0</v>
      </c>
      <c r="G188" s="530">
        <v>0</v>
      </c>
      <c r="H188" s="708">
        <f t="shared" si="78"/>
        <v>0</v>
      </c>
      <c r="I188" s="575"/>
      <c r="J188" s="575"/>
      <c r="K188" s="709">
        <f t="shared" si="79"/>
        <v>0</v>
      </c>
      <c r="L188" s="359" t="str">
        <f t="shared" si="80"/>
        <v/>
      </c>
      <c r="M188" s="126"/>
      <c r="O188" s="480"/>
    </row>
    <row r="189" spans="1:45" ht="34.5" outlineLevel="2" thickBot="1" x14ac:dyDescent="0.35">
      <c r="A189" s="20"/>
      <c r="B189" s="428"/>
      <c r="C189" s="345" t="s">
        <v>114</v>
      </c>
      <c r="D189" s="107" t="s">
        <v>622</v>
      </c>
      <c r="E189" s="33" t="s">
        <v>254</v>
      </c>
      <c r="F189" s="575">
        <v>0</v>
      </c>
      <c r="G189" s="530">
        <v>0</v>
      </c>
      <c r="H189" s="708">
        <f t="shared" si="78"/>
        <v>0</v>
      </c>
      <c r="I189" s="575"/>
      <c r="J189" s="575"/>
      <c r="K189" s="709">
        <f t="shared" si="79"/>
        <v>0</v>
      </c>
      <c r="L189" s="359" t="str">
        <f t="shared" si="80"/>
        <v/>
      </c>
      <c r="M189" s="126"/>
      <c r="O189" s="480"/>
    </row>
    <row r="190" spans="1:45" ht="19.5" outlineLevel="2" thickBot="1" x14ac:dyDescent="0.35">
      <c r="A190" s="20"/>
      <c r="B190" s="428"/>
      <c r="C190" s="345" t="s">
        <v>115</v>
      </c>
      <c r="D190" s="107" t="s">
        <v>257</v>
      </c>
      <c r="E190" s="35" t="s">
        <v>258</v>
      </c>
      <c r="F190" s="575">
        <v>0</v>
      </c>
      <c r="G190" s="530">
        <v>0</v>
      </c>
      <c r="H190" s="708">
        <f t="shared" si="78"/>
        <v>0</v>
      </c>
      <c r="I190" s="575"/>
      <c r="J190" s="575"/>
      <c r="K190" s="709">
        <f t="shared" si="79"/>
        <v>0</v>
      </c>
      <c r="L190" s="359" t="str">
        <f t="shared" si="80"/>
        <v/>
      </c>
      <c r="M190" s="126"/>
      <c r="O190" s="480"/>
    </row>
    <row r="191" spans="1:45" ht="19.5" outlineLevel="2" thickBot="1" x14ac:dyDescent="0.35">
      <c r="A191" s="20"/>
      <c r="B191" s="428"/>
      <c r="C191" s="345" t="s">
        <v>116</v>
      </c>
      <c r="D191" s="107" t="s">
        <v>357</v>
      </c>
      <c r="E191" s="105">
        <v>6184</v>
      </c>
      <c r="F191" s="575">
        <v>0</v>
      </c>
      <c r="G191" s="530">
        <v>0</v>
      </c>
      <c r="H191" s="708">
        <f t="shared" si="78"/>
        <v>0</v>
      </c>
      <c r="I191" s="575"/>
      <c r="J191" s="575"/>
      <c r="K191" s="709">
        <f t="shared" si="79"/>
        <v>0</v>
      </c>
      <c r="L191" s="359" t="str">
        <f t="shared" si="80"/>
        <v/>
      </c>
      <c r="M191" s="126"/>
      <c r="O191" s="480"/>
    </row>
    <row r="192" spans="1:45" ht="19.5" outlineLevel="2" thickBot="1" x14ac:dyDescent="0.35">
      <c r="A192" s="20"/>
      <c r="B192" s="428"/>
      <c r="C192" s="350" t="s">
        <v>117</v>
      </c>
      <c r="D192" s="110" t="s">
        <v>590</v>
      </c>
      <c r="E192" s="34">
        <v>70723</v>
      </c>
      <c r="F192" s="631"/>
      <c r="G192" s="519"/>
      <c r="H192" s="651">
        <f>F192*G192</f>
        <v>0</v>
      </c>
      <c r="I192" s="720">
        <f>H192</f>
        <v>0</v>
      </c>
      <c r="J192" s="688"/>
      <c r="K192" s="683">
        <f>H192</f>
        <v>0</v>
      </c>
      <c r="L192" s="359" t="str">
        <f t="shared" si="80"/>
        <v/>
      </c>
      <c r="M192" s="126"/>
      <c r="O192" s="480"/>
    </row>
    <row r="193" spans="1:45" ht="19.5" outlineLevel="2" thickBot="1" x14ac:dyDescent="0.35">
      <c r="A193" s="20"/>
      <c r="B193" s="428"/>
      <c r="C193" s="350" t="s">
        <v>118</v>
      </c>
      <c r="D193" s="110" t="s">
        <v>645</v>
      </c>
      <c r="E193" s="34">
        <v>70723</v>
      </c>
      <c r="F193" s="631"/>
      <c r="G193" s="519"/>
      <c r="H193" s="651">
        <f t="shared" ref="H193:H194" si="81">F193*G193</f>
        <v>0</v>
      </c>
      <c r="I193" s="688"/>
      <c r="J193" s="720">
        <f>H193</f>
        <v>0</v>
      </c>
      <c r="K193" s="683">
        <f t="shared" ref="K193:K194" si="82">H193</f>
        <v>0</v>
      </c>
      <c r="L193" s="359" t="str">
        <f t="shared" si="80"/>
        <v/>
      </c>
      <c r="M193" s="126"/>
      <c r="O193" s="480"/>
    </row>
    <row r="194" spans="1:45" ht="19.5" outlineLevel="2" thickBot="1" x14ac:dyDescent="0.35">
      <c r="A194" s="20"/>
      <c r="B194" s="392"/>
      <c r="C194" s="350" t="s">
        <v>119</v>
      </c>
      <c r="D194" s="110" t="s">
        <v>541</v>
      </c>
      <c r="E194" s="34">
        <v>70723</v>
      </c>
      <c r="F194" s="631"/>
      <c r="G194" s="519"/>
      <c r="H194" s="651">
        <f t="shared" si="81"/>
        <v>0</v>
      </c>
      <c r="I194" s="688"/>
      <c r="J194" s="720">
        <f>H194</f>
        <v>0</v>
      </c>
      <c r="K194" s="683">
        <f t="shared" si="82"/>
        <v>0</v>
      </c>
      <c r="L194" s="359" t="str">
        <f t="shared" si="80"/>
        <v/>
      </c>
      <c r="M194" s="126"/>
      <c r="O194" s="480"/>
    </row>
    <row r="195" spans="1:45" ht="19.5" outlineLevel="2" thickBot="1" x14ac:dyDescent="0.35">
      <c r="A195" s="22"/>
      <c r="B195" s="428"/>
      <c r="C195" s="350" t="s">
        <v>196</v>
      </c>
      <c r="D195" s="110" t="s">
        <v>588</v>
      </c>
      <c r="E195" s="34" t="s">
        <v>498</v>
      </c>
      <c r="F195" s="631"/>
      <c r="G195" s="519"/>
      <c r="H195" s="651">
        <f t="shared" si="78"/>
        <v>0</v>
      </c>
      <c r="I195" s="631"/>
      <c r="J195" s="631"/>
      <c r="K195" s="683">
        <f t="shared" si="79"/>
        <v>0</v>
      </c>
      <c r="L195" s="359" t="str">
        <f t="shared" si="80"/>
        <v/>
      </c>
      <c r="M195" s="134"/>
      <c r="O195" s="480"/>
    </row>
    <row r="196" spans="1:45" ht="15.75" outlineLevel="2" thickBot="1" x14ac:dyDescent="0.3">
      <c r="A196" s="22"/>
      <c r="B196" s="428"/>
      <c r="C196" s="429"/>
      <c r="D196" s="430" t="s">
        <v>638</v>
      </c>
      <c r="E196" s="429"/>
      <c r="F196" s="637"/>
      <c r="G196" s="526"/>
      <c r="H196" s="696"/>
      <c r="I196" s="637"/>
      <c r="J196" s="697"/>
      <c r="K196" s="698"/>
      <c r="L196" s="436"/>
      <c r="M196" s="124"/>
      <c r="O196" s="480"/>
    </row>
    <row r="197" spans="1:45" ht="19.5" outlineLevel="3" thickBot="1" x14ac:dyDescent="0.35">
      <c r="A197" s="20"/>
      <c r="B197" s="428"/>
      <c r="C197" s="345" t="s">
        <v>197</v>
      </c>
      <c r="D197" s="107" t="s">
        <v>252</v>
      </c>
      <c r="E197" s="35" t="s">
        <v>251</v>
      </c>
      <c r="F197" s="643">
        <f>'sous-traitance'!F75</f>
        <v>0</v>
      </c>
      <c r="G197" s="552">
        <f>'sous-traitance'!G75</f>
        <v>0</v>
      </c>
      <c r="H197" s="718">
        <f t="shared" ref="H197:H198" si="83">F197*G197</f>
        <v>0</v>
      </c>
      <c r="I197" s="643">
        <f>'sous-traitance'!I75</f>
        <v>0</v>
      </c>
      <c r="J197" s="643">
        <f>'sous-traitance'!J75</f>
        <v>0</v>
      </c>
      <c r="K197" s="712">
        <f t="shared" ref="K197:K198" si="84">H197</f>
        <v>0</v>
      </c>
      <c r="L197" s="359" t="str">
        <f t="shared" ref="L197:L203" si="85">IF(ROUND(I197+J197,2)=ROUND(K197,2),"","!")</f>
        <v/>
      </c>
      <c r="M197" s="125"/>
      <c r="O197" s="480"/>
    </row>
    <row r="198" spans="1:45" ht="19.5" outlineLevel="3" thickBot="1" x14ac:dyDescent="0.35">
      <c r="A198" s="20"/>
      <c r="B198" s="428"/>
      <c r="C198" s="345" t="s">
        <v>282</v>
      </c>
      <c r="D198" s="107" t="s">
        <v>357</v>
      </c>
      <c r="E198" s="105">
        <v>6184</v>
      </c>
      <c r="F198" s="643">
        <f>'sous-traitance'!F76</f>
        <v>0</v>
      </c>
      <c r="G198" s="552">
        <f>'sous-traitance'!G76</f>
        <v>0</v>
      </c>
      <c r="H198" s="718">
        <f t="shared" si="83"/>
        <v>0</v>
      </c>
      <c r="I198" s="643">
        <f>'sous-traitance'!I76</f>
        <v>0</v>
      </c>
      <c r="J198" s="643">
        <f>'sous-traitance'!J76</f>
        <v>0</v>
      </c>
      <c r="K198" s="712">
        <f t="shared" si="84"/>
        <v>0</v>
      </c>
      <c r="L198" s="359" t="str">
        <f t="shared" si="85"/>
        <v/>
      </c>
      <c r="M198" s="126"/>
      <c r="O198" s="480"/>
    </row>
    <row r="199" spans="1:45" ht="19.5" outlineLevel="3" thickBot="1" x14ac:dyDescent="0.35">
      <c r="A199" s="20"/>
      <c r="B199" s="428"/>
      <c r="C199" s="350" t="s">
        <v>430</v>
      </c>
      <c r="D199" s="110" t="s">
        <v>590</v>
      </c>
      <c r="E199" s="34">
        <v>70723</v>
      </c>
      <c r="F199" s="646">
        <f>'sous-traitance'!F77</f>
        <v>0</v>
      </c>
      <c r="G199" s="553">
        <f>'sous-traitance'!G77</f>
        <v>0</v>
      </c>
      <c r="H199" s="702">
        <f t="shared" ref="H199:H202" si="86">F199*G199</f>
        <v>0</v>
      </c>
      <c r="I199" s="719">
        <f>'sous-traitance'!I77</f>
        <v>0</v>
      </c>
      <c r="J199" s="715"/>
      <c r="K199" s="686">
        <f>H199</f>
        <v>0</v>
      </c>
      <c r="L199" s="359" t="str">
        <f t="shared" si="85"/>
        <v/>
      </c>
      <c r="M199" s="126"/>
      <c r="O199" s="480"/>
    </row>
    <row r="200" spans="1:45" ht="19.5" outlineLevel="3" thickBot="1" x14ac:dyDescent="0.35">
      <c r="A200" s="20"/>
      <c r="B200" s="428"/>
      <c r="C200" s="350" t="s">
        <v>431</v>
      </c>
      <c r="D200" s="110" t="s">
        <v>645</v>
      </c>
      <c r="E200" s="34">
        <v>70723</v>
      </c>
      <c r="F200" s="646">
        <f>'sous-traitance'!F78</f>
        <v>0</v>
      </c>
      <c r="G200" s="553">
        <f>'sous-traitance'!G78</f>
        <v>0</v>
      </c>
      <c r="H200" s="702">
        <f t="shared" si="86"/>
        <v>0</v>
      </c>
      <c r="I200" s="715"/>
      <c r="J200" s="719">
        <f>'sous-traitance'!J78</f>
        <v>0</v>
      </c>
      <c r="K200" s="686">
        <f t="shared" ref="K200:K202" si="87">H200</f>
        <v>0</v>
      </c>
      <c r="L200" s="359" t="str">
        <f t="shared" si="85"/>
        <v/>
      </c>
      <c r="M200" s="126"/>
      <c r="O200" s="480"/>
    </row>
    <row r="201" spans="1:45" ht="19.5" outlineLevel="3" thickBot="1" x14ac:dyDescent="0.35">
      <c r="A201" s="20"/>
      <c r="B201" s="392"/>
      <c r="C201" s="350" t="s">
        <v>432</v>
      </c>
      <c r="D201" s="110" t="s">
        <v>541</v>
      </c>
      <c r="E201" s="34">
        <v>70723</v>
      </c>
      <c r="F201" s="646">
        <f>'sous-traitance'!F79</f>
        <v>0</v>
      </c>
      <c r="G201" s="553">
        <f>'sous-traitance'!G79</f>
        <v>0</v>
      </c>
      <c r="H201" s="702">
        <f t="shared" si="86"/>
        <v>0</v>
      </c>
      <c r="I201" s="715"/>
      <c r="J201" s="719">
        <f>'sous-traitance'!J79</f>
        <v>0</v>
      </c>
      <c r="K201" s="686">
        <f t="shared" si="87"/>
        <v>0</v>
      </c>
      <c r="L201" s="359" t="str">
        <f t="shared" si="85"/>
        <v/>
      </c>
      <c r="M201" s="126"/>
      <c r="O201" s="480"/>
    </row>
    <row r="202" spans="1:45" ht="19.5" outlineLevel="3" thickBot="1" x14ac:dyDescent="0.35">
      <c r="A202" s="28"/>
      <c r="B202" s="439"/>
      <c r="C202" s="350" t="s">
        <v>433</v>
      </c>
      <c r="D202" s="110" t="s">
        <v>588</v>
      </c>
      <c r="E202" s="34" t="s">
        <v>498</v>
      </c>
      <c r="F202" s="646">
        <f>'sous-traitance'!F80</f>
        <v>0</v>
      </c>
      <c r="G202" s="553">
        <f>'sous-traitance'!G80</f>
        <v>0</v>
      </c>
      <c r="H202" s="702">
        <f t="shared" si="86"/>
        <v>0</v>
      </c>
      <c r="I202" s="646">
        <f>'sous-traitance'!I80</f>
        <v>0</v>
      </c>
      <c r="J202" s="646">
        <f>'sous-traitance'!J80</f>
        <v>0</v>
      </c>
      <c r="K202" s="686">
        <f t="shared" si="87"/>
        <v>0</v>
      </c>
      <c r="L202" s="359" t="str">
        <f t="shared" si="85"/>
        <v/>
      </c>
      <c r="M202" s="134"/>
      <c r="O202" s="480"/>
    </row>
    <row r="203" spans="1:45" s="484" customFormat="1" ht="29.25" customHeight="1" outlineLevel="2" thickBot="1" x14ac:dyDescent="0.35">
      <c r="A203" s="953" t="s">
        <v>602</v>
      </c>
      <c r="B203" s="954"/>
      <c r="C203" s="446"/>
      <c r="D203" s="447"/>
      <c r="E203" s="448"/>
      <c r="F203" s="636">
        <f>SUM(F187:F202)</f>
        <v>0</v>
      </c>
      <c r="G203" s="525" t="str">
        <f>IF(H203=0,"",H203/F203)</f>
        <v/>
      </c>
      <c r="H203" s="636">
        <f t="shared" ref="H203:I203" si="88">SUM(H187:H202)</f>
        <v>0</v>
      </c>
      <c r="I203" s="636">
        <f t="shared" si="88"/>
        <v>0</v>
      </c>
      <c r="J203" s="636">
        <f>SUM(J187:J202)</f>
        <v>0</v>
      </c>
      <c r="K203" s="695">
        <f t="shared" si="79"/>
        <v>0</v>
      </c>
      <c r="L203" s="359" t="str">
        <f t="shared" si="85"/>
        <v/>
      </c>
      <c r="M203" s="365" t="str">
        <f>IF(J201+J200+J194+J193=0,"",-(J201+J200+J194+J193)/(J203-(J201+J200+J194+J193)))</f>
        <v/>
      </c>
      <c r="N203" s="481"/>
      <c r="O203" s="482"/>
      <c r="P203" s="481"/>
      <c r="Q203" s="481"/>
      <c r="R203" s="481"/>
      <c r="S203" s="481"/>
      <c r="T203" s="481"/>
      <c r="U203" s="481"/>
      <c r="V203" s="481"/>
      <c r="W203" s="481"/>
      <c r="X203" s="481"/>
      <c r="Y203" s="481"/>
      <c r="Z203" s="481"/>
      <c r="AA203" s="481"/>
      <c r="AB203" s="481"/>
      <c r="AC203" s="481"/>
      <c r="AD203" s="481"/>
      <c r="AE203" s="481"/>
      <c r="AF203" s="481"/>
      <c r="AG203" s="481"/>
      <c r="AH203" s="481"/>
      <c r="AI203" s="481"/>
      <c r="AJ203" s="481"/>
      <c r="AK203" s="481"/>
      <c r="AL203" s="481"/>
      <c r="AM203" s="481"/>
      <c r="AN203" s="481"/>
      <c r="AO203" s="481"/>
      <c r="AP203" s="481"/>
      <c r="AQ203" s="481"/>
      <c r="AR203" s="481"/>
      <c r="AS203" s="481"/>
    </row>
    <row r="204" spans="1:45" ht="15.75" outlineLevel="1" thickBot="1" x14ac:dyDescent="0.3">
      <c r="A204" s="434" t="s">
        <v>120</v>
      </c>
      <c r="B204" s="435" t="s">
        <v>620</v>
      </c>
      <c r="C204" s="429"/>
      <c r="D204" s="430" t="s">
        <v>621</v>
      </c>
      <c r="E204" s="429"/>
      <c r="F204" s="637"/>
      <c r="G204" s="526"/>
      <c r="H204" s="696"/>
      <c r="I204" s="637"/>
      <c r="J204" s="697"/>
      <c r="K204" s="698"/>
      <c r="L204" s="436"/>
      <c r="M204" s="124"/>
      <c r="O204" s="480"/>
    </row>
    <row r="205" spans="1:45" ht="36.75" outlineLevel="2" thickBot="1" x14ac:dyDescent="0.35">
      <c r="A205" s="20"/>
      <c r="B205" s="428"/>
      <c r="C205" s="345" t="s">
        <v>121</v>
      </c>
      <c r="D205" s="107" t="s">
        <v>619</v>
      </c>
      <c r="E205" s="33" t="s">
        <v>246</v>
      </c>
      <c r="F205" s="575">
        <v>0</v>
      </c>
      <c r="G205" s="530">
        <v>0</v>
      </c>
      <c r="H205" s="708">
        <f t="shared" si="78"/>
        <v>0</v>
      </c>
      <c r="I205" s="575"/>
      <c r="J205" s="575"/>
      <c r="K205" s="709">
        <f t="shared" si="79"/>
        <v>0</v>
      </c>
      <c r="L205" s="359" t="str">
        <f t="shared" ref="L205:L214" si="89">IF(ROUND(I205+J205,2)=ROUND(K205,2),"","!")</f>
        <v/>
      </c>
      <c r="M205" s="125"/>
      <c r="O205" s="480"/>
    </row>
    <row r="206" spans="1:45" ht="79.5" outlineLevel="2" thickBot="1" x14ac:dyDescent="0.35">
      <c r="A206" s="20"/>
      <c r="B206" s="428"/>
      <c r="C206" s="345" t="s">
        <v>122</v>
      </c>
      <c r="D206" s="107" t="s">
        <v>713</v>
      </c>
      <c r="E206" s="105" t="s">
        <v>164</v>
      </c>
      <c r="F206" s="575">
        <v>0</v>
      </c>
      <c r="G206" s="530">
        <v>0</v>
      </c>
      <c r="H206" s="708">
        <f t="shared" si="78"/>
        <v>0</v>
      </c>
      <c r="I206" s="575"/>
      <c r="J206" s="575"/>
      <c r="K206" s="709">
        <f t="shared" si="79"/>
        <v>0</v>
      </c>
      <c r="L206" s="359" t="str">
        <f t="shared" si="89"/>
        <v/>
      </c>
      <c r="M206" s="126"/>
      <c r="O206" s="480"/>
    </row>
    <row r="207" spans="1:45" ht="34.5" outlineLevel="2" thickBot="1" x14ac:dyDescent="0.35">
      <c r="A207" s="20"/>
      <c r="B207" s="428"/>
      <c r="C207" s="345" t="s">
        <v>123</v>
      </c>
      <c r="D207" s="107" t="s">
        <v>622</v>
      </c>
      <c r="E207" s="33" t="s">
        <v>254</v>
      </c>
      <c r="F207" s="575">
        <v>0</v>
      </c>
      <c r="G207" s="530">
        <v>0</v>
      </c>
      <c r="H207" s="708">
        <f t="shared" si="78"/>
        <v>0</v>
      </c>
      <c r="I207" s="575"/>
      <c r="J207" s="575"/>
      <c r="K207" s="709">
        <f t="shared" si="79"/>
        <v>0</v>
      </c>
      <c r="L207" s="359" t="str">
        <f t="shared" si="89"/>
        <v/>
      </c>
      <c r="M207" s="126"/>
      <c r="O207" s="480"/>
    </row>
    <row r="208" spans="1:45" ht="19.5" outlineLevel="2" thickBot="1" x14ac:dyDescent="0.35">
      <c r="A208" s="20"/>
      <c r="B208" s="428"/>
      <c r="C208" s="345" t="s">
        <v>124</v>
      </c>
      <c r="D208" s="107" t="s">
        <v>257</v>
      </c>
      <c r="E208" s="35" t="s">
        <v>258</v>
      </c>
      <c r="F208" s="575">
        <v>0</v>
      </c>
      <c r="G208" s="530">
        <v>0</v>
      </c>
      <c r="H208" s="708">
        <f t="shared" si="78"/>
        <v>0</v>
      </c>
      <c r="I208" s="575"/>
      <c r="J208" s="575"/>
      <c r="K208" s="709">
        <f t="shared" si="79"/>
        <v>0</v>
      </c>
      <c r="L208" s="359" t="str">
        <f t="shared" si="89"/>
        <v/>
      </c>
      <c r="M208" s="126"/>
      <c r="O208" s="480"/>
    </row>
    <row r="209" spans="1:45" ht="18" customHeight="1" outlineLevel="2" thickBot="1" x14ac:dyDescent="0.35">
      <c r="A209" s="20"/>
      <c r="B209" s="428"/>
      <c r="C209" s="345" t="s">
        <v>125</v>
      </c>
      <c r="D209" s="107" t="s">
        <v>625</v>
      </c>
      <c r="E209" s="105">
        <v>6184</v>
      </c>
      <c r="F209" s="575">
        <v>0</v>
      </c>
      <c r="G209" s="530">
        <v>0</v>
      </c>
      <c r="H209" s="708">
        <f t="shared" si="78"/>
        <v>0</v>
      </c>
      <c r="I209" s="575"/>
      <c r="J209" s="575"/>
      <c r="K209" s="709">
        <f t="shared" si="79"/>
        <v>0</v>
      </c>
      <c r="L209" s="359" t="str">
        <f t="shared" si="89"/>
        <v/>
      </c>
      <c r="M209" s="126"/>
      <c r="O209" s="480"/>
    </row>
    <row r="210" spans="1:45" ht="21.75" customHeight="1" outlineLevel="2" thickBot="1" x14ac:dyDescent="0.35">
      <c r="A210" s="20"/>
      <c r="B210" s="428"/>
      <c r="C210" s="350" t="s">
        <v>126</v>
      </c>
      <c r="D210" s="110" t="s">
        <v>590</v>
      </c>
      <c r="E210" s="34">
        <v>70723</v>
      </c>
      <c r="F210" s="631"/>
      <c r="G210" s="519"/>
      <c r="H210" s="651">
        <f>F210*G210</f>
        <v>0</v>
      </c>
      <c r="I210" s="720">
        <f>H210</f>
        <v>0</v>
      </c>
      <c r="J210" s="688"/>
      <c r="K210" s="683">
        <f>H210</f>
        <v>0</v>
      </c>
      <c r="L210" s="359" t="str">
        <f t="shared" si="89"/>
        <v/>
      </c>
      <c r="M210" s="126"/>
      <c r="O210" s="480"/>
    </row>
    <row r="211" spans="1:45" ht="18" customHeight="1" outlineLevel="2" thickBot="1" x14ac:dyDescent="0.35">
      <c r="A211" s="20"/>
      <c r="B211" s="428"/>
      <c r="C211" s="350" t="s">
        <v>198</v>
      </c>
      <c r="D211" s="110" t="s">
        <v>645</v>
      </c>
      <c r="E211" s="34">
        <v>70723</v>
      </c>
      <c r="F211" s="631"/>
      <c r="G211" s="519"/>
      <c r="H211" s="651">
        <f t="shared" ref="H211:H212" si="90">F211*G211</f>
        <v>0</v>
      </c>
      <c r="I211" s="688"/>
      <c r="J211" s="720">
        <f>H211</f>
        <v>0</v>
      </c>
      <c r="K211" s="683">
        <f t="shared" ref="K211:K212" si="91">H211</f>
        <v>0</v>
      </c>
      <c r="L211" s="359" t="str">
        <f t="shared" si="89"/>
        <v/>
      </c>
      <c r="M211" s="126"/>
      <c r="O211" s="480"/>
    </row>
    <row r="212" spans="1:45" ht="19.5" outlineLevel="2" thickBot="1" x14ac:dyDescent="0.35">
      <c r="A212" s="20"/>
      <c r="B212" s="392"/>
      <c r="C212" s="350" t="s">
        <v>199</v>
      </c>
      <c r="D212" s="110" t="s">
        <v>541</v>
      </c>
      <c r="E212" s="34">
        <v>70723</v>
      </c>
      <c r="F212" s="631"/>
      <c r="G212" s="519"/>
      <c r="H212" s="651">
        <f t="shared" si="90"/>
        <v>0</v>
      </c>
      <c r="I212" s="688"/>
      <c r="J212" s="720">
        <f>H212</f>
        <v>0</v>
      </c>
      <c r="K212" s="683">
        <f t="shared" si="91"/>
        <v>0</v>
      </c>
      <c r="L212" s="359" t="str">
        <f t="shared" si="89"/>
        <v/>
      </c>
      <c r="M212" s="126"/>
      <c r="O212" s="480"/>
    </row>
    <row r="213" spans="1:45" ht="19.5" outlineLevel="2" thickBot="1" x14ac:dyDescent="0.35">
      <c r="A213" s="22"/>
      <c r="B213" s="428"/>
      <c r="C213" s="350" t="s">
        <v>200</v>
      </c>
      <c r="D213" s="110" t="s">
        <v>588</v>
      </c>
      <c r="E213" s="34" t="s">
        <v>498</v>
      </c>
      <c r="F213" s="631"/>
      <c r="G213" s="519"/>
      <c r="H213" s="651">
        <f t="shared" si="78"/>
        <v>0</v>
      </c>
      <c r="I213" s="631"/>
      <c r="J213" s="631"/>
      <c r="K213" s="683">
        <f t="shared" si="79"/>
        <v>0</v>
      </c>
      <c r="L213" s="359" t="str">
        <f t="shared" si="89"/>
        <v/>
      </c>
      <c r="M213" s="126"/>
      <c r="O213" s="480"/>
    </row>
    <row r="214" spans="1:45" ht="19.5" outlineLevel="2" thickBot="1" x14ac:dyDescent="0.35">
      <c r="A214" s="22"/>
      <c r="B214" s="428"/>
      <c r="C214" s="350" t="s">
        <v>201</v>
      </c>
      <c r="D214" s="110" t="s">
        <v>589</v>
      </c>
      <c r="E214" s="34">
        <v>70698</v>
      </c>
      <c r="F214" s="631"/>
      <c r="G214" s="519"/>
      <c r="H214" s="651">
        <f t="shared" si="78"/>
        <v>0</v>
      </c>
      <c r="I214" s="631"/>
      <c r="J214" s="631"/>
      <c r="K214" s="683">
        <f t="shared" si="79"/>
        <v>0</v>
      </c>
      <c r="L214" s="359" t="str">
        <f t="shared" si="89"/>
        <v/>
      </c>
      <c r="M214" s="134"/>
      <c r="O214" s="480"/>
    </row>
    <row r="215" spans="1:45" ht="15.75" outlineLevel="2" thickBot="1" x14ac:dyDescent="0.3">
      <c r="A215" s="22"/>
      <c r="B215" s="428"/>
      <c r="C215" s="429"/>
      <c r="D215" s="430" t="s">
        <v>638</v>
      </c>
      <c r="E215" s="429"/>
      <c r="F215" s="637"/>
      <c r="G215" s="526"/>
      <c r="H215" s="696"/>
      <c r="I215" s="637"/>
      <c r="J215" s="697"/>
      <c r="K215" s="698"/>
      <c r="L215" s="436"/>
      <c r="M215" s="124"/>
      <c r="O215" s="480"/>
    </row>
    <row r="216" spans="1:45" ht="19.5" outlineLevel="3" thickBot="1" x14ac:dyDescent="0.35">
      <c r="A216" s="20"/>
      <c r="B216" s="428"/>
      <c r="C216" s="345" t="s">
        <v>283</v>
      </c>
      <c r="D216" s="107" t="s">
        <v>252</v>
      </c>
      <c r="E216" s="35" t="s">
        <v>251</v>
      </c>
      <c r="F216" s="643">
        <f>'sous-traitance'!F83</f>
        <v>0</v>
      </c>
      <c r="G216" s="550">
        <f>'sous-traitance'!G83</f>
        <v>0</v>
      </c>
      <c r="H216" s="710">
        <f t="shared" ref="H216:H217" si="92">F216*G216</f>
        <v>0</v>
      </c>
      <c r="I216" s="643">
        <f>'sous-traitance'!I83</f>
        <v>0</v>
      </c>
      <c r="J216" s="643">
        <f>'sous-traitance'!J83</f>
        <v>0</v>
      </c>
      <c r="K216" s="712">
        <f t="shared" ref="K216:K217" si="93">H216</f>
        <v>0</v>
      </c>
      <c r="L216" s="359" t="str">
        <f t="shared" ref="L216:L223" si="94">IF(ROUND(I216+J216,2)=ROUND(K216,2),"","!")</f>
        <v/>
      </c>
      <c r="M216" s="125"/>
      <c r="O216" s="480"/>
    </row>
    <row r="217" spans="1:45" ht="19.5" outlineLevel="3" thickBot="1" x14ac:dyDescent="0.35">
      <c r="A217" s="20"/>
      <c r="B217" s="428"/>
      <c r="C217" s="345" t="s">
        <v>284</v>
      </c>
      <c r="D217" s="107" t="s">
        <v>625</v>
      </c>
      <c r="E217" s="105">
        <v>6184</v>
      </c>
      <c r="F217" s="643">
        <f>'sous-traitance'!F84</f>
        <v>0</v>
      </c>
      <c r="G217" s="550">
        <f>'sous-traitance'!G84</f>
        <v>0</v>
      </c>
      <c r="H217" s="710">
        <f t="shared" si="92"/>
        <v>0</v>
      </c>
      <c r="I217" s="643">
        <f>'sous-traitance'!I84</f>
        <v>0</v>
      </c>
      <c r="J217" s="643">
        <f>'sous-traitance'!J84</f>
        <v>0</v>
      </c>
      <c r="K217" s="712">
        <f t="shared" si="93"/>
        <v>0</v>
      </c>
      <c r="L217" s="359" t="str">
        <f t="shared" si="94"/>
        <v/>
      </c>
      <c r="M217" s="126"/>
      <c r="O217" s="480"/>
    </row>
    <row r="218" spans="1:45" ht="19.5" outlineLevel="3" thickBot="1" x14ac:dyDescent="0.35">
      <c r="A218" s="20"/>
      <c r="B218" s="428"/>
      <c r="C218" s="350" t="s">
        <v>285</v>
      </c>
      <c r="D218" s="110" t="s">
        <v>590</v>
      </c>
      <c r="E218" s="34">
        <v>70723</v>
      </c>
      <c r="F218" s="646">
        <f>'sous-traitance'!F85</f>
        <v>0</v>
      </c>
      <c r="G218" s="551">
        <f>'sous-traitance'!G85</f>
        <v>0</v>
      </c>
      <c r="H218" s="635">
        <f>F218*G218</f>
        <v>0</v>
      </c>
      <c r="I218" s="719">
        <f>'sous-traitance'!I85</f>
        <v>0</v>
      </c>
      <c r="J218" s="715"/>
      <c r="K218" s="686">
        <f>H218</f>
        <v>0</v>
      </c>
      <c r="L218" s="359" t="str">
        <f t="shared" si="94"/>
        <v/>
      </c>
      <c r="M218" s="126"/>
      <c r="O218" s="480"/>
    </row>
    <row r="219" spans="1:45" ht="19.5" outlineLevel="3" thickBot="1" x14ac:dyDescent="0.35">
      <c r="A219" s="20"/>
      <c r="B219" s="428"/>
      <c r="C219" s="350" t="s">
        <v>426</v>
      </c>
      <c r="D219" s="110" t="s">
        <v>645</v>
      </c>
      <c r="E219" s="34">
        <v>70723</v>
      </c>
      <c r="F219" s="646">
        <f>'sous-traitance'!F86</f>
        <v>0</v>
      </c>
      <c r="G219" s="551">
        <f>'sous-traitance'!G86</f>
        <v>1</v>
      </c>
      <c r="H219" s="635">
        <f t="shared" ref="H219:H222" si="95">F219*G219</f>
        <v>0</v>
      </c>
      <c r="I219" s="715"/>
      <c r="J219" s="719">
        <f>'sous-traitance'!J86</f>
        <v>0</v>
      </c>
      <c r="K219" s="686">
        <f t="shared" ref="K219:K222" si="96">H219</f>
        <v>0</v>
      </c>
      <c r="L219" s="359" t="str">
        <f t="shared" si="94"/>
        <v/>
      </c>
      <c r="M219" s="126"/>
      <c r="O219" s="480"/>
    </row>
    <row r="220" spans="1:45" ht="19.5" outlineLevel="3" thickBot="1" x14ac:dyDescent="0.35">
      <c r="A220" s="20"/>
      <c r="B220" s="392"/>
      <c r="C220" s="350" t="s">
        <v>427</v>
      </c>
      <c r="D220" s="110" t="s">
        <v>541</v>
      </c>
      <c r="E220" s="34">
        <v>70723</v>
      </c>
      <c r="F220" s="646">
        <f>'sous-traitance'!F87</f>
        <v>0</v>
      </c>
      <c r="G220" s="551">
        <f>'sous-traitance'!G87</f>
        <v>1</v>
      </c>
      <c r="H220" s="635">
        <f t="shared" si="95"/>
        <v>0</v>
      </c>
      <c r="I220" s="715"/>
      <c r="J220" s="719">
        <f>'sous-traitance'!J87</f>
        <v>0</v>
      </c>
      <c r="K220" s="686">
        <f t="shared" si="96"/>
        <v>0</v>
      </c>
      <c r="L220" s="359" t="str">
        <f t="shared" si="94"/>
        <v/>
      </c>
      <c r="M220" s="126"/>
      <c r="O220" s="480"/>
    </row>
    <row r="221" spans="1:45" ht="19.5" outlineLevel="3" thickBot="1" x14ac:dyDescent="0.35">
      <c r="A221" s="22"/>
      <c r="B221" s="428"/>
      <c r="C221" s="350" t="s">
        <v>428</v>
      </c>
      <c r="D221" s="110" t="s">
        <v>588</v>
      </c>
      <c r="E221" s="34" t="s">
        <v>498</v>
      </c>
      <c r="F221" s="646">
        <f>'sous-traitance'!F88</f>
        <v>0</v>
      </c>
      <c r="G221" s="551">
        <f>'sous-traitance'!G88</f>
        <v>1</v>
      </c>
      <c r="H221" s="635">
        <f t="shared" si="95"/>
        <v>0</v>
      </c>
      <c r="I221" s="646">
        <f>'sous-traitance'!I88</f>
        <v>0</v>
      </c>
      <c r="J221" s="646">
        <f>'sous-traitance'!J88</f>
        <v>0</v>
      </c>
      <c r="K221" s="686">
        <f t="shared" si="96"/>
        <v>0</v>
      </c>
      <c r="L221" s="359" t="str">
        <f t="shared" si="94"/>
        <v/>
      </c>
      <c r="M221" s="126"/>
      <c r="O221" s="480"/>
    </row>
    <row r="222" spans="1:45" ht="19.5" outlineLevel="3" thickBot="1" x14ac:dyDescent="0.35">
      <c r="A222" s="28"/>
      <c r="B222" s="439"/>
      <c r="C222" s="350" t="s">
        <v>429</v>
      </c>
      <c r="D222" s="110" t="s">
        <v>589</v>
      </c>
      <c r="E222" s="34">
        <v>70698</v>
      </c>
      <c r="F222" s="646">
        <f>'sous-traitance'!F89</f>
        <v>0</v>
      </c>
      <c r="G222" s="551">
        <f>'sous-traitance'!G89</f>
        <v>1</v>
      </c>
      <c r="H222" s="635">
        <f t="shared" si="95"/>
        <v>0</v>
      </c>
      <c r="I222" s="646">
        <f>'sous-traitance'!I89</f>
        <v>0</v>
      </c>
      <c r="J222" s="646">
        <f>'sous-traitance'!J89</f>
        <v>0</v>
      </c>
      <c r="K222" s="686">
        <f t="shared" si="96"/>
        <v>0</v>
      </c>
      <c r="L222" s="359" t="str">
        <f t="shared" si="94"/>
        <v/>
      </c>
      <c r="M222" s="134"/>
      <c r="O222" s="480"/>
    </row>
    <row r="223" spans="1:45" s="484" customFormat="1" ht="31.5" customHeight="1" outlineLevel="2" thickBot="1" x14ac:dyDescent="0.35">
      <c r="A223" s="953" t="s">
        <v>603</v>
      </c>
      <c r="B223" s="954"/>
      <c r="C223" s="446"/>
      <c r="D223" s="447"/>
      <c r="E223" s="448"/>
      <c r="F223" s="636">
        <f>SUM(F205:F222)</f>
        <v>0</v>
      </c>
      <c r="G223" s="525" t="str">
        <f>IF(H223=0,"",H223/F223)</f>
        <v/>
      </c>
      <c r="H223" s="636">
        <f>SUM(H205:H222)</f>
        <v>0</v>
      </c>
      <c r="I223" s="636">
        <f>SUM(I205:I222)</f>
        <v>0</v>
      </c>
      <c r="J223" s="636">
        <f>SUM(J205:J222)</f>
        <v>0</v>
      </c>
      <c r="K223" s="695">
        <f t="shared" si="79"/>
        <v>0</v>
      </c>
      <c r="L223" s="359" t="str">
        <f t="shared" si="94"/>
        <v/>
      </c>
      <c r="M223" s="365" t="str">
        <f>IF(J220+J219+J212+J211=0,"",-(J220+J219+J212+J211)/(J223-(J220+J219+J212+J211)))</f>
        <v/>
      </c>
      <c r="N223" s="481"/>
      <c r="O223" s="482"/>
      <c r="P223" s="481"/>
      <c r="Q223" s="481"/>
      <c r="R223" s="481"/>
      <c r="S223" s="481"/>
      <c r="T223" s="481"/>
      <c r="U223" s="481"/>
      <c r="V223" s="481"/>
      <c r="W223" s="481"/>
      <c r="X223" s="481"/>
      <c r="Y223" s="481"/>
      <c r="Z223" s="481"/>
      <c r="AA223" s="481"/>
      <c r="AB223" s="481"/>
      <c r="AC223" s="481"/>
      <c r="AD223" s="481"/>
      <c r="AE223" s="481"/>
      <c r="AF223" s="481"/>
      <c r="AG223" s="481"/>
      <c r="AH223" s="481"/>
      <c r="AI223" s="481"/>
      <c r="AJ223" s="481"/>
      <c r="AK223" s="481"/>
      <c r="AL223" s="481"/>
      <c r="AM223" s="481"/>
      <c r="AN223" s="481"/>
      <c r="AO223" s="481"/>
      <c r="AP223" s="481"/>
      <c r="AQ223" s="481"/>
      <c r="AR223" s="481"/>
      <c r="AS223" s="481"/>
    </row>
    <row r="224" spans="1:45" ht="15.75" outlineLevel="1" thickBot="1" x14ac:dyDescent="0.3">
      <c r="A224" s="434" t="s">
        <v>127</v>
      </c>
      <c r="B224" s="435" t="s">
        <v>626</v>
      </c>
      <c r="C224" s="429"/>
      <c r="D224" s="430" t="s">
        <v>621</v>
      </c>
      <c r="E224" s="429"/>
      <c r="F224" s="637"/>
      <c r="G224" s="526"/>
      <c r="H224" s="696"/>
      <c r="I224" s="637"/>
      <c r="J224" s="697"/>
      <c r="K224" s="698"/>
      <c r="L224" s="436"/>
      <c r="M224" s="124"/>
      <c r="O224" s="480"/>
    </row>
    <row r="225" spans="1:17" ht="36.75" outlineLevel="2" thickBot="1" x14ac:dyDescent="0.35">
      <c r="A225" s="20"/>
      <c r="B225" s="428"/>
      <c r="C225" s="345" t="s">
        <v>128</v>
      </c>
      <c r="D225" s="107" t="s">
        <v>619</v>
      </c>
      <c r="E225" s="33" t="s">
        <v>246</v>
      </c>
      <c r="F225" s="575">
        <v>0</v>
      </c>
      <c r="G225" s="530">
        <v>0</v>
      </c>
      <c r="H225" s="708">
        <f t="shared" si="78"/>
        <v>0</v>
      </c>
      <c r="I225" s="575"/>
      <c r="J225" s="575"/>
      <c r="K225" s="709">
        <f t="shared" si="79"/>
        <v>0</v>
      </c>
      <c r="L225" s="359" t="str">
        <f t="shared" ref="L225:L234" si="97">IF(ROUND(I225+J225,2)=ROUND(K225,2),"","!")</f>
        <v/>
      </c>
      <c r="M225" s="125"/>
      <c r="O225" s="480"/>
    </row>
    <row r="226" spans="1:17" ht="84.75" outlineLevel="2" thickBot="1" x14ac:dyDescent="0.35">
      <c r="A226" s="20"/>
      <c r="B226" s="428"/>
      <c r="C226" s="345" t="s">
        <v>129</v>
      </c>
      <c r="D226" s="107" t="s">
        <v>715</v>
      </c>
      <c r="E226" s="105" t="s">
        <v>164</v>
      </c>
      <c r="F226" s="575">
        <v>0</v>
      </c>
      <c r="G226" s="530">
        <v>0</v>
      </c>
      <c r="H226" s="708">
        <f t="shared" si="78"/>
        <v>0</v>
      </c>
      <c r="I226" s="575"/>
      <c r="J226" s="575"/>
      <c r="K226" s="709">
        <f t="shared" si="79"/>
        <v>0</v>
      </c>
      <c r="L226" s="359" t="str">
        <f t="shared" si="97"/>
        <v/>
      </c>
      <c r="M226" s="126"/>
      <c r="O226" s="480"/>
    </row>
    <row r="227" spans="1:17" ht="34.5" outlineLevel="2" thickBot="1" x14ac:dyDescent="0.35">
      <c r="A227" s="20"/>
      <c r="B227" s="428"/>
      <c r="C227" s="345" t="s">
        <v>130</v>
      </c>
      <c r="D227" s="107" t="s">
        <v>622</v>
      </c>
      <c r="E227" s="33" t="s">
        <v>254</v>
      </c>
      <c r="F227" s="575">
        <v>0</v>
      </c>
      <c r="G227" s="530">
        <v>0</v>
      </c>
      <c r="H227" s="708">
        <f t="shared" si="78"/>
        <v>0</v>
      </c>
      <c r="I227" s="575"/>
      <c r="J227" s="575"/>
      <c r="K227" s="709">
        <f t="shared" si="79"/>
        <v>0</v>
      </c>
      <c r="L227" s="359" t="str">
        <f t="shared" si="97"/>
        <v/>
      </c>
      <c r="M227" s="126"/>
      <c r="O227" s="480"/>
    </row>
    <row r="228" spans="1:17" ht="19.5" outlineLevel="2" thickBot="1" x14ac:dyDescent="0.35">
      <c r="A228" s="20"/>
      <c r="B228" s="428"/>
      <c r="C228" s="345" t="s">
        <v>131</v>
      </c>
      <c r="D228" s="107" t="s">
        <v>257</v>
      </c>
      <c r="E228" s="35" t="s">
        <v>258</v>
      </c>
      <c r="F228" s="575">
        <v>0</v>
      </c>
      <c r="G228" s="530">
        <v>0</v>
      </c>
      <c r="H228" s="708">
        <f t="shared" si="78"/>
        <v>0</v>
      </c>
      <c r="I228" s="575"/>
      <c r="J228" s="575"/>
      <c r="K228" s="709">
        <f t="shared" si="79"/>
        <v>0</v>
      </c>
      <c r="L228" s="359" t="str">
        <f t="shared" si="97"/>
        <v/>
      </c>
      <c r="M228" s="126"/>
      <c r="O228" s="480"/>
    </row>
    <row r="229" spans="1:17" ht="19.5" outlineLevel="2" thickBot="1" x14ac:dyDescent="0.35">
      <c r="A229" s="20"/>
      <c r="B229" s="428"/>
      <c r="C229" s="345" t="s">
        <v>132</v>
      </c>
      <c r="D229" s="107" t="s">
        <v>635</v>
      </c>
      <c r="E229" s="105">
        <v>6184</v>
      </c>
      <c r="F229" s="575">
        <v>0</v>
      </c>
      <c r="G229" s="530">
        <v>0</v>
      </c>
      <c r="H229" s="708">
        <f t="shared" si="78"/>
        <v>0</v>
      </c>
      <c r="I229" s="575"/>
      <c r="J229" s="575"/>
      <c r="K229" s="709">
        <f t="shared" si="79"/>
        <v>0</v>
      </c>
      <c r="L229" s="359" t="str">
        <f t="shared" si="97"/>
        <v/>
      </c>
      <c r="M229" s="126"/>
      <c r="O229" s="480"/>
    </row>
    <row r="230" spans="1:17" ht="19.5" outlineLevel="2" thickBot="1" x14ac:dyDescent="0.35">
      <c r="A230" s="20"/>
      <c r="B230" s="428"/>
      <c r="C230" s="350" t="s">
        <v>133</v>
      </c>
      <c r="D230" s="110" t="s">
        <v>590</v>
      </c>
      <c r="E230" s="34">
        <v>70723</v>
      </c>
      <c r="F230" s="631"/>
      <c r="G230" s="519"/>
      <c r="H230" s="651">
        <f>F230*G230</f>
        <v>0</v>
      </c>
      <c r="I230" s="720">
        <f>H230</f>
        <v>0</v>
      </c>
      <c r="J230" s="688"/>
      <c r="K230" s="683">
        <f>H230</f>
        <v>0</v>
      </c>
      <c r="L230" s="359" t="str">
        <f t="shared" si="97"/>
        <v/>
      </c>
      <c r="M230" s="126"/>
      <c r="O230" s="480"/>
    </row>
    <row r="231" spans="1:17" ht="19.5" outlineLevel="2" thickBot="1" x14ac:dyDescent="0.35">
      <c r="A231" s="20"/>
      <c r="B231" s="428"/>
      <c r="C231" s="350" t="s">
        <v>286</v>
      </c>
      <c r="D231" s="110" t="s">
        <v>645</v>
      </c>
      <c r="E231" s="34">
        <v>70723</v>
      </c>
      <c r="F231" s="631"/>
      <c r="G231" s="519"/>
      <c r="H231" s="651">
        <f t="shared" ref="H231:H232" si="98">F231*G231</f>
        <v>0</v>
      </c>
      <c r="I231" s="688"/>
      <c r="J231" s="720">
        <f>H231</f>
        <v>0</v>
      </c>
      <c r="K231" s="683">
        <f t="shared" ref="K231:K232" si="99">H231</f>
        <v>0</v>
      </c>
      <c r="L231" s="359" t="str">
        <f t="shared" si="97"/>
        <v/>
      </c>
      <c r="M231" s="126"/>
      <c r="O231" s="480"/>
    </row>
    <row r="232" spans="1:17" ht="19.5" outlineLevel="2" thickBot="1" x14ac:dyDescent="0.35">
      <c r="A232" s="20"/>
      <c r="B232" s="392"/>
      <c r="C232" s="350" t="s">
        <v>287</v>
      </c>
      <c r="D232" s="110" t="s">
        <v>541</v>
      </c>
      <c r="E232" s="34">
        <v>70723</v>
      </c>
      <c r="F232" s="631"/>
      <c r="G232" s="519"/>
      <c r="H232" s="651">
        <f t="shared" si="98"/>
        <v>0</v>
      </c>
      <c r="I232" s="688"/>
      <c r="J232" s="720">
        <f>H232</f>
        <v>0</v>
      </c>
      <c r="K232" s="683">
        <f t="shared" si="99"/>
        <v>0</v>
      </c>
      <c r="L232" s="359" t="str">
        <f t="shared" si="97"/>
        <v/>
      </c>
      <c r="M232" s="126"/>
      <c r="O232" s="480"/>
    </row>
    <row r="233" spans="1:17" ht="19.5" outlineLevel="2" thickBot="1" x14ac:dyDescent="0.35">
      <c r="A233" s="22"/>
      <c r="B233" s="428"/>
      <c r="C233" s="350" t="s">
        <v>288</v>
      </c>
      <c r="D233" s="110" t="s">
        <v>588</v>
      </c>
      <c r="E233" s="34" t="s">
        <v>498</v>
      </c>
      <c r="F233" s="631"/>
      <c r="G233" s="519"/>
      <c r="H233" s="651">
        <f t="shared" si="78"/>
        <v>0</v>
      </c>
      <c r="I233" s="631"/>
      <c r="J233" s="631"/>
      <c r="K233" s="683">
        <f t="shared" si="79"/>
        <v>0</v>
      </c>
      <c r="L233" s="359" t="str">
        <f t="shared" si="97"/>
        <v/>
      </c>
      <c r="M233" s="126"/>
      <c r="O233" s="480"/>
    </row>
    <row r="234" spans="1:17" ht="19.5" outlineLevel="2" thickBot="1" x14ac:dyDescent="0.35">
      <c r="A234" s="22"/>
      <c r="B234" s="428"/>
      <c r="C234" s="350" t="s">
        <v>355</v>
      </c>
      <c r="D234" s="110" t="s">
        <v>589</v>
      </c>
      <c r="E234" s="34">
        <v>70698</v>
      </c>
      <c r="F234" s="631"/>
      <c r="G234" s="519"/>
      <c r="H234" s="651">
        <f t="shared" si="78"/>
        <v>0</v>
      </c>
      <c r="I234" s="631"/>
      <c r="J234" s="631"/>
      <c r="K234" s="683">
        <f t="shared" si="79"/>
        <v>0</v>
      </c>
      <c r="L234" s="359" t="str">
        <f t="shared" si="97"/>
        <v/>
      </c>
      <c r="M234" s="134"/>
      <c r="O234" s="480"/>
    </row>
    <row r="235" spans="1:17" ht="15.75" outlineLevel="2" thickBot="1" x14ac:dyDescent="0.3">
      <c r="A235" s="22"/>
      <c r="B235" s="428"/>
      <c r="C235" s="429"/>
      <c r="D235" s="430" t="s">
        <v>638</v>
      </c>
      <c r="E235" s="429"/>
      <c r="F235" s="634"/>
      <c r="G235" s="524"/>
      <c r="H235" s="691"/>
      <c r="I235" s="634"/>
      <c r="J235" s="692"/>
      <c r="K235" s="693"/>
      <c r="L235" s="431"/>
      <c r="M235" s="124"/>
      <c r="O235" s="480"/>
    </row>
    <row r="236" spans="1:17" ht="26.25" customHeight="1" outlineLevel="3" thickBot="1" x14ac:dyDescent="0.35">
      <c r="A236" s="20"/>
      <c r="B236" s="428"/>
      <c r="C236" s="345" t="s">
        <v>289</v>
      </c>
      <c r="D236" s="107" t="s">
        <v>252</v>
      </c>
      <c r="E236" s="35" t="s">
        <v>251</v>
      </c>
      <c r="F236" s="643">
        <f>'sous-traitance'!F92</f>
        <v>0</v>
      </c>
      <c r="G236" s="550">
        <f>'sous-traitance'!G92</f>
        <v>0</v>
      </c>
      <c r="H236" s="719">
        <f t="shared" ref="H236" si="100">F236*G236</f>
        <v>0</v>
      </c>
      <c r="I236" s="643">
        <f>'sous-traitance'!I92</f>
        <v>0</v>
      </c>
      <c r="J236" s="643">
        <f>'sous-traitance'!J92</f>
        <v>0</v>
      </c>
      <c r="K236" s="712">
        <f t="shared" ref="K236:K237" si="101">H236</f>
        <v>0</v>
      </c>
      <c r="L236" s="359" t="str">
        <f t="shared" ref="L236:L243" si="102">IF(ROUND(I236+J236,2)=ROUND(K236,2),"","!")</f>
        <v/>
      </c>
      <c r="M236" s="125"/>
      <c r="O236" s="480"/>
    </row>
    <row r="237" spans="1:17" ht="24.75" customHeight="1" outlineLevel="3" thickBot="1" x14ac:dyDescent="0.35">
      <c r="A237" s="20"/>
      <c r="B237" s="428"/>
      <c r="C237" s="345" t="s">
        <v>422</v>
      </c>
      <c r="D237" s="107" t="s">
        <v>451</v>
      </c>
      <c r="E237" s="105">
        <v>6184</v>
      </c>
      <c r="F237" s="643">
        <f>'sous-traitance'!F93</f>
        <v>0</v>
      </c>
      <c r="G237" s="550">
        <f>'sous-traitance'!G93</f>
        <v>0</v>
      </c>
      <c r="H237" s="719">
        <f>F237*G237</f>
        <v>0</v>
      </c>
      <c r="I237" s="643">
        <f>'sous-traitance'!I93</f>
        <v>0</v>
      </c>
      <c r="J237" s="643">
        <f>'sous-traitance'!J93</f>
        <v>0</v>
      </c>
      <c r="K237" s="712">
        <f t="shared" si="101"/>
        <v>0</v>
      </c>
      <c r="L237" s="359" t="str">
        <f t="shared" si="102"/>
        <v/>
      </c>
      <c r="M237" s="126"/>
      <c r="O237" s="480"/>
    </row>
    <row r="238" spans="1:17" ht="19.5" outlineLevel="3" thickBot="1" x14ac:dyDescent="0.35">
      <c r="A238" s="20"/>
      <c r="B238" s="428"/>
      <c r="C238" s="350" t="s">
        <v>423</v>
      </c>
      <c r="D238" s="110" t="s">
        <v>590</v>
      </c>
      <c r="E238" s="34">
        <v>70723</v>
      </c>
      <c r="F238" s="646">
        <f>'sous-traitance'!F94</f>
        <v>0</v>
      </c>
      <c r="G238" s="551">
        <f>'sous-traitance'!G94</f>
        <v>0</v>
      </c>
      <c r="H238" s="635">
        <f>F238*G238</f>
        <v>0</v>
      </c>
      <c r="I238" s="719">
        <f>'sous-traitance'!I94</f>
        <v>0</v>
      </c>
      <c r="J238" s="715"/>
      <c r="K238" s="686">
        <f>H238</f>
        <v>0</v>
      </c>
      <c r="L238" s="359" t="str">
        <f t="shared" si="102"/>
        <v/>
      </c>
      <c r="M238" s="126"/>
      <c r="O238" s="480"/>
    </row>
    <row r="239" spans="1:17" ht="19.5" outlineLevel="3" thickBot="1" x14ac:dyDescent="0.35">
      <c r="A239" s="20"/>
      <c r="B239" s="428"/>
      <c r="C239" s="350" t="s">
        <v>424</v>
      </c>
      <c r="D239" s="110" t="s">
        <v>645</v>
      </c>
      <c r="E239" s="34">
        <v>70723</v>
      </c>
      <c r="F239" s="646">
        <f>'sous-traitance'!F95</f>
        <v>0</v>
      </c>
      <c r="G239" s="551">
        <f>'sous-traitance'!G95</f>
        <v>0</v>
      </c>
      <c r="H239" s="635">
        <f t="shared" ref="H239:H242" si="103">F239*G239</f>
        <v>0</v>
      </c>
      <c r="I239" s="715"/>
      <c r="J239" s="719">
        <f>'sous-traitance'!J95</f>
        <v>0</v>
      </c>
      <c r="K239" s="686">
        <f t="shared" ref="K239:K243" si="104">H239</f>
        <v>0</v>
      </c>
      <c r="L239" s="359" t="str">
        <f t="shared" si="102"/>
        <v/>
      </c>
      <c r="M239" s="126"/>
      <c r="O239" s="480"/>
    </row>
    <row r="240" spans="1:17" ht="19.5" outlineLevel="3" thickBot="1" x14ac:dyDescent="0.35">
      <c r="A240" s="20"/>
      <c r="B240" s="392"/>
      <c r="C240" s="350" t="s">
        <v>425</v>
      </c>
      <c r="D240" s="110" t="s">
        <v>541</v>
      </c>
      <c r="E240" s="34">
        <v>70723</v>
      </c>
      <c r="F240" s="646">
        <f>'sous-traitance'!F96</f>
        <v>0</v>
      </c>
      <c r="G240" s="551">
        <f>'sous-traitance'!G96</f>
        <v>0</v>
      </c>
      <c r="H240" s="635">
        <f t="shared" si="103"/>
        <v>0</v>
      </c>
      <c r="I240" s="715"/>
      <c r="J240" s="719">
        <f>'sous-traitance'!J96</f>
        <v>0</v>
      </c>
      <c r="K240" s="686">
        <f t="shared" si="104"/>
        <v>0</v>
      </c>
      <c r="L240" s="359" t="str">
        <f t="shared" si="102"/>
        <v/>
      </c>
      <c r="M240" s="126"/>
      <c r="O240" s="480"/>
      <c r="Q240" s="478"/>
    </row>
    <row r="241" spans="1:45" ht="19.5" outlineLevel="3" thickBot="1" x14ac:dyDescent="0.35">
      <c r="A241" s="22"/>
      <c r="B241" s="428"/>
      <c r="C241" s="350" t="s">
        <v>454</v>
      </c>
      <c r="D241" s="110" t="s">
        <v>588</v>
      </c>
      <c r="E241" s="34" t="s">
        <v>498</v>
      </c>
      <c r="F241" s="646">
        <f>'sous-traitance'!F97</f>
        <v>0</v>
      </c>
      <c r="G241" s="551">
        <f>'sous-traitance'!G97</f>
        <v>0</v>
      </c>
      <c r="H241" s="635">
        <f t="shared" si="103"/>
        <v>0</v>
      </c>
      <c r="I241" s="646">
        <f>'sous-traitance'!I97</f>
        <v>0</v>
      </c>
      <c r="J241" s="646">
        <f>'sous-traitance'!J97</f>
        <v>0</v>
      </c>
      <c r="K241" s="686">
        <f t="shared" si="104"/>
        <v>0</v>
      </c>
      <c r="L241" s="359" t="str">
        <f t="shared" si="102"/>
        <v/>
      </c>
      <c r="M241" s="126"/>
      <c r="O241" s="480"/>
    </row>
    <row r="242" spans="1:45" ht="19.5" outlineLevel="3" thickBot="1" x14ac:dyDescent="0.35">
      <c r="A242" s="28"/>
      <c r="B242" s="439"/>
      <c r="C242" s="350" t="s">
        <v>455</v>
      </c>
      <c r="D242" s="110" t="s">
        <v>589</v>
      </c>
      <c r="E242" s="34">
        <v>70698</v>
      </c>
      <c r="F242" s="646">
        <f>'sous-traitance'!F98</f>
        <v>0</v>
      </c>
      <c r="G242" s="551">
        <f>'sous-traitance'!G98</f>
        <v>0</v>
      </c>
      <c r="H242" s="635">
        <f t="shared" si="103"/>
        <v>0</v>
      </c>
      <c r="I242" s="646">
        <f>'sous-traitance'!I98</f>
        <v>0</v>
      </c>
      <c r="J242" s="646">
        <f>'sous-traitance'!J98</f>
        <v>0</v>
      </c>
      <c r="K242" s="686">
        <f t="shared" si="104"/>
        <v>0</v>
      </c>
      <c r="L242" s="359" t="str">
        <f t="shared" si="102"/>
        <v/>
      </c>
      <c r="M242" s="134"/>
      <c r="O242" s="480"/>
    </row>
    <row r="243" spans="1:45" s="484" customFormat="1" ht="28.5" customHeight="1" outlineLevel="2" thickBot="1" x14ac:dyDescent="0.35">
      <c r="A243" s="955" t="s">
        <v>604</v>
      </c>
      <c r="B243" s="956"/>
      <c r="C243" s="446"/>
      <c r="D243" s="447"/>
      <c r="E243" s="448"/>
      <c r="F243" s="636">
        <f>SUM(F225:F242)</f>
        <v>0</v>
      </c>
      <c r="G243" s="525" t="str">
        <f>IF(H243=0,"",H243/F243)</f>
        <v/>
      </c>
      <c r="H243" s="636">
        <f t="shared" ref="H243:I243" si="105">SUM(H225:H242)</f>
        <v>0</v>
      </c>
      <c r="I243" s="636">
        <f t="shared" si="105"/>
        <v>0</v>
      </c>
      <c r="J243" s="636">
        <f>SUM(J225:J242)</f>
        <v>0</v>
      </c>
      <c r="K243" s="695">
        <f t="shared" si="104"/>
        <v>0</v>
      </c>
      <c r="L243" s="359" t="str">
        <f t="shared" si="102"/>
        <v/>
      </c>
      <c r="M243" s="365"/>
      <c r="N243" s="481"/>
      <c r="O243" s="482"/>
      <c r="P243" s="481"/>
      <c r="Q243" s="481"/>
      <c r="R243" s="481"/>
      <c r="S243" s="481"/>
      <c r="T243" s="481"/>
      <c r="U243" s="481"/>
      <c r="V243" s="481"/>
      <c r="W243" s="481"/>
      <c r="X243" s="481"/>
      <c r="Y243" s="481"/>
      <c r="Z243" s="481"/>
      <c r="AA243" s="481"/>
      <c r="AB243" s="481"/>
      <c r="AC243" s="481"/>
      <c r="AD243" s="481"/>
      <c r="AE243" s="481"/>
      <c r="AF243" s="481"/>
      <c r="AG243" s="481"/>
      <c r="AH243" s="481"/>
      <c r="AI243" s="481"/>
      <c r="AJ243" s="481"/>
      <c r="AK243" s="481"/>
      <c r="AL243" s="481"/>
      <c r="AM243" s="481"/>
      <c r="AN243" s="481"/>
      <c r="AO243" s="481"/>
      <c r="AP243" s="481"/>
      <c r="AQ243" s="481"/>
      <c r="AR243" s="481"/>
      <c r="AS243" s="481"/>
    </row>
    <row r="244" spans="1:45" ht="15.75" outlineLevel="1" thickBot="1" x14ac:dyDescent="0.3">
      <c r="A244" s="434" t="s">
        <v>361</v>
      </c>
      <c r="B244" s="435" t="s">
        <v>624</v>
      </c>
      <c r="C244" s="429"/>
      <c r="D244" s="430" t="s">
        <v>621</v>
      </c>
      <c r="E244" s="429"/>
      <c r="F244" s="637"/>
      <c r="G244" s="526"/>
      <c r="H244" s="696"/>
      <c r="I244" s="637"/>
      <c r="J244" s="697"/>
      <c r="K244" s="698"/>
      <c r="L244" s="436"/>
      <c r="M244" s="124"/>
      <c r="O244" s="480"/>
    </row>
    <row r="245" spans="1:45" ht="36.75" outlineLevel="2" thickBot="1" x14ac:dyDescent="0.35">
      <c r="A245" s="20"/>
      <c r="B245" s="428"/>
      <c r="C245" s="345" t="s">
        <v>362</v>
      </c>
      <c r="D245" s="107" t="s">
        <v>619</v>
      </c>
      <c r="E245" s="33" t="s">
        <v>246</v>
      </c>
      <c r="F245" s="575">
        <v>0</v>
      </c>
      <c r="G245" s="530">
        <v>0</v>
      </c>
      <c r="H245" s="708">
        <f t="shared" ref="H245:H254" si="106">F245*G245</f>
        <v>0</v>
      </c>
      <c r="I245" s="575"/>
      <c r="J245" s="575"/>
      <c r="K245" s="709">
        <f t="shared" ref="K245:K254" si="107">H245</f>
        <v>0</v>
      </c>
      <c r="L245" s="359" t="str">
        <f t="shared" ref="L245:L254" si="108">IF(ROUND(I245+J245,2)=ROUND(K245,2),"","!")</f>
        <v/>
      </c>
      <c r="M245" s="125"/>
      <c r="O245" s="480"/>
    </row>
    <row r="246" spans="1:45" ht="79.5" outlineLevel="2" thickBot="1" x14ac:dyDescent="0.35">
      <c r="A246" s="20"/>
      <c r="B246" s="428"/>
      <c r="C246" s="345" t="s">
        <v>363</v>
      </c>
      <c r="D246" s="107" t="s">
        <v>713</v>
      </c>
      <c r="E246" s="105" t="s">
        <v>164</v>
      </c>
      <c r="F246" s="575">
        <v>0</v>
      </c>
      <c r="G246" s="530">
        <v>0</v>
      </c>
      <c r="H246" s="708">
        <f t="shared" si="106"/>
        <v>0</v>
      </c>
      <c r="I246" s="575"/>
      <c r="J246" s="575"/>
      <c r="K246" s="709">
        <f t="shared" si="107"/>
        <v>0</v>
      </c>
      <c r="L246" s="359" t="str">
        <f t="shared" si="108"/>
        <v/>
      </c>
      <c r="M246" s="126"/>
      <c r="O246" s="480"/>
    </row>
    <row r="247" spans="1:45" ht="34.5" outlineLevel="2" thickBot="1" x14ac:dyDescent="0.35">
      <c r="A247" s="20"/>
      <c r="B247" s="428"/>
      <c r="C247" s="345" t="s">
        <v>364</v>
      </c>
      <c r="D247" s="107" t="s">
        <v>622</v>
      </c>
      <c r="E247" s="33" t="s">
        <v>254</v>
      </c>
      <c r="F247" s="575">
        <v>0</v>
      </c>
      <c r="G247" s="530">
        <v>0</v>
      </c>
      <c r="H247" s="708">
        <f t="shared" si="106"/>
        <v>0</v>
      </c>
      <c r="I247" s="575"/>
      <c r="J247" s="575"/>
      <c r="K247" s="709">
        <f t="shared" si="107"/>
        <v>0</v>
      </c>
      <c r="L247" s="359" t="str">
        <f t="shared" si="108"/>
        <v/>
      </c>
      <c r="M247" s="126"/>
      <c r="O247" s="480"/>
    </row>
    <row r="248" spans="1:45" ht="19.5" outlineLevel="2" thickBot="1" x14ac:dyDescent="0.35">
      <c r="A248" s="20"/>
      <c r="B248" s="428"/>
      <c r="C248" s="345" t="s">
        <v>365</v>
      </c>
      <c r="D248" s="107" t="s">
        <v>257</v>
      </c>
      <c r="E248" s="35" t="s">
        <v>258</v>
      </c>
      <c r="F248" s="575">
        <v>0</v>
      </c>
      <c r="G248" s="530">
        <v>0</v>
      </c>
      <c r="H248" s="708">
        <f t="shared" si="106"/>
        <v>0</v>
      </c>
      <c r="I248" s="575"/>
      <c r="J248" s="575"/>
      <c r="K248" s="709">
        <f t="shared" si="107"/>
        <v>0</v>
      </c>
      <c r="L248" s="359" t="str">
        <f t="shared" si="108"/>
        <v/>
      </c>
      <c r="M248" s="126"/>
      <c r="O248" s="480"/>
    </row>
    <row r="249" spans="1:45" ht="19.5" outlineLevel="2" thickBot="1" x14ac:dyDescent="0.35">
      <c r="A249" s="20"/>
      <c r="B249" s="428"/>
      <c r="C249" s="345" t="s">
        <v>366</v>
      </c>
      <c r="D249" s="107" t="s">
        <v>451</v>
      </c>
      <c r="E249" s="105">
        <v>6184</v>
      </c>
      <c r="F249" s="575">
        <v>0</v>
      </c>
      <c r="G249" s="530">
        <v>0</v>
      </c>
      <c r="H249" s="708">
        <f t="shared" si="106"/>
        <v>0</v>
      </c>
      <c r="I249" s="575"/>
      <c r="J249" s="575"/>
      <c r="K249" s="709">
        <f t="shared" si="107"/>
        <v>0</v>
      </c>
      <c r="L249" s="359" t="str">
        <f t="shared" si="108"/>
        <v/>
      </c>
      <c r="M249" s="126"/>
      <c r="O249" s="480"/>
    </row>
    <row r="250" spans="1:45" ht="19.5" outlineLevel="2" thickBot="1" x14ac:dyDescent="0.35">
      <c r="A250" s="20"/>
      <c r="B250" s="428"/>
      <c r="C250" s="349" t="s">
        <v>367</v>
      </c>
      <c r="D250" s="110" t="s">
        <v>590</v>
      </c>
      <c r="E250" s="34">
        <v>70723</v>
      </c>
      <c r="F250" s="631"/>
      <c r="G250" s="519"/>
      <c r="H250" s="651">
        <f>F250*G250</f>
        <v>0</v>
      </c>
      <c r="I250" s="720">
        <f>H250</f>
        <v>0</v>
      </c>
      <c r="J250" s="688"/>
      <c r="K250" s="683">
        <f>H250</f>
        <v>0</v>
      </c>
      <c r="L250" s="359" t="str">
        <f t="shared" si="108"/>
        <v/>
      </c>
      <c r="M250" s="126"/>
      <c r="O250" s="480"/>
    </row>
    <row r="251" spans="1:45" ht="19.5" outlineLevel="2" thickBot="1" x14ac:dyDescent="0.35">
      <c r="A251" s="20"/>
      <c r="B251" s="428"/>
      <c r="C251" s="349" t="s">
        <v>368</v>
      </c>
      <c r="D251" s="110" t="s">
        <v>645</v>
      </c>
      <c r="E251" s="34">
        <v>70723</v>
      </c>
      <c r="F251" s="631"/>
      <c r="G251" s="519"/>
      <c r="H251" s="651">
        <f t="shared" ref="H251:H252" si="109">F251*G251</f>
        <v>0</v>
      </c>
      <c r="I251" s="688"/>
      <c r="J251" s="720">
        <f>H251</f>
        <v>0</v>
      </c>
      <c r="K251" s="683">
        <f t="shared" ref="K251:K252" si="110">H251</f>
        <v>0</v>
      </c>
      <c r="L251" s="359" t="str">
        <f t="shared" si="108"/>
        <v/>
      </c>
      <c r="M251" s="126"/>
      <c r="O251" s="480"/>
    </row>
    <row r="252" spans="1:45" ht="19.5" outlineLevel="2" thickBot="1" x14ac:dyDescent="0.35">
      <c r="A252" s="20"/>
      <c r="B252" s="392"/>
      <c r="C252" s="349" t="s">
        <v>369</v>
      </c>
      <c r="D252" s="110" t="s">
        <v>541</v>
      </c>
      <c r="E252" s="34">
        <v>70723</v>
      </c>
      <c r="F252" s="631"/>
      <c r="G252" s="519"/>
      <c r="H252" s="651">
        <f t="shared" si="109"/>
        <v>0</v>
      </c>
      <c r="I252" s="688"/>
      <c r="J252" s="720">
        <f>H252</f>
        <v>0</v>
      </c>
      <c r="K252" s="683">
        <f t="shared" si="110"/>
        <v>0</v>
      </c>
      <c r="L252" s="359" t="str">
        <f t="shared" si="108"/>
        <v/>
      </c>
      <c r="M252" s="126"/>
      <c r="O252" s="480"/>
    </row>
    <row r="253" spans="1:45" ht="19.5" outlineLevel="2" thickBot="1" x14ac:dyDescent="0.35">
      <c r="A253" s="22"/>
      <c r="B253" s="428"/>
      <c r="C253" s="349" t="s">
        <v>370</v>
      </c>
      <c r="D253" s="110" t="s">
        <v>588</v>
      </c>
      <c r="E253" s="34" t="s">
        <v>498</v>
      </c>
      <c r="F253" s="631"/>
      <c r="G253" s="519"/>
      <c r="H253" s="651">
        <f t="shared" si="106"/>
        <v>0</v>
      </c>
      <c r="I253" s="631"/>
      <c r="J253" s="631"/>
      <c r="K253" s="683">
        <f t="shared" si="107"/>
        <v>0</v>
      </c>
      <c r="L253" s="359" t="str">
        <f t="shared" si="108"/>
        <v/>
      </c>
      <c r="M253" s="126"/>
      <c r="O253" s="480"/>
    </row>
    <row r="254" spans="1:45" ht="19.5" outlineLevel="2" thickBot="1" x14ac:dyDescent="0.35">
      <c r="A254" s="22"/>
      <c r="B254" s="428"/>
      <c r="C254" s="349" t="s">
        <v>371</v>
      </c>
      <c r="D254" s="110" t="s">
        <v>589</v>
      </c>
      <c r="E254" s="34">
        <v>70698</v>
      </c>
      <c r="F254" s="631"/>
      <c r="G254" s="519"/>
      <c r="H254" s="651">
        <f t="shared" si="106"/>
        <v>0</v>
      </c>
      <c r="I254" s="631"/>
      <c r="J254" s="631"/>
      <c r="K254" s="683">
        <f t="shared" si="107"/>
        <v>0</v>
      </c>
      <c r="L254" s="359" t="str">
        <f t="shared" si="108"/>
        <v/>
      </c>
      <c r="M254" s="134"/>
      <c r="O254" s="480"/>
    </row>
    <row r="255" spans="1:45" ht="15.75" outlineLevel="2" thickBot="1" x14ac:dyDescent="0.3">
      <c r="A255" s="22"/>
      <c r="B255" s="428"/>
      <c r="C255" s="429"/>
      <c r="D255" s="430" t="s">
        <v>638</v>
      </c>
      <c r="E255" s="429"/>
      <c r="F255" s="634"/>
      <c r="G255" s="524"/>
      <c r="H255" s="691"/>
      <c r="I255" s="634"/>
      <c r="J255" s="692"/>
      <c r="K255" s="693"/>
      <c r="L255" s="431"/>
      <c r="M255" s="124"/>
      <c r="O255" s="480"/>
    </row>
    <row r="256" spans="1:45" ht="19.5" outlineLevel="3" thickBot="1" x14ac:dyDescent="0.35">
      <c r="A256" s="20"/>
      <c r="B256" s="428"/>
      <c r="C256" s="345" t="s">
        <v>372</v>
      </c>
      <c r="D256" s="107" t="s">
        <v>252</v>
      </c>
      <c r="E256" s="35" t="s">
        <v>251</v>
      </c>
      <c r="F256" s="648">
        <f>'sous-traitance'!F101</f>
        <v>0</v>
      </c>
      <c r="G256" s="533">
        <f>'sous-traitance'!G101</f>
        <v>0</v>
      </c>
      <c r="H256" s="720">
        <f t="shared" ref="H256:H257" si="111">F256*G256</f>
        <v>0</v>
      </c>
      <c r="I256" s="648">
        <f>'sous-traitance'!I101</f>
        <v>0</v>
      </c>
      <c r="J256" s="648">
        <f>'sous-traitance'!J101</f>
        <v>0</v>
      </c>
      <c r="K256" s="721">
        <f t="shared" ref="K256:K263" si="112">H256</f>
        <v>0</v>
      </c>
      <c r="L256" s="359" t="str">
        <f t="shared" ref="L256:L264" si="113">IF(ROUND(I256+J256,2)=ROUND(K256,2),"","!")</f>
        <v/>
      </c>
      <c r="M256" s="125"/>
      <c r="O256" s="480"/>
    </row>
    <row r="257" spans="1:45" ht="19.5" outlineLevel="3" thickBot="1" x14ac:dyDescent="0.35">
      <c r="A257" s="20"/>
      <c r="B257" s="428"/>
      <c r="C257" s="345" t="s">
        <v>418</v>
      </c>
      <c r="D257" s="107" t="s">
        <v>635</v>
      </c>
      <c r="E257" s="105">
        <v>6184</v>
      </c>
      <c r="F257" s="648">
        <f>'sous-traitance'!F102</f>
        <v>0</v>
      </c>
      <c r="G257" s="533">
        <f>'sous-traitance'!G102</f>
        <v>0</v>
      </c>
      <c r="H257" s="720">
        <f t="shared" si="111"/>
        <v>0</v>
      </c>
      <c r="I257" s="648">
        <f>'sous-traitance'!I102</f>
        <v>0</v>
      </c>
      <c r="J257" s="648">
        <f>'sous-traitance'!J102</f>
        <v>0</v>
      </c>
      <c r="K257" s="721">
        <f t="shared" si="112"/>
        <v>0</v>
      </c>
      <c r="L257" s="359" t="str">
        <f t="shared" si="113"/>
        <v/>
      </c>
      <c r="M257" s="126"/>
      <c r="O257" s="480"/>
    </row>
    <row r="258" spans="1:45" ht="19.5" outlineLevel="3" thickBot="1" x14ac:dyDescent="0.35">
      <c r="A258" s="20"/>
      <c r="B258" s="428"/>
      <c r="C258" s="349" t="s">
        <v>419</v>
      </c>
      <c r="D258" s="110" t="s">
        <v>590</v>
      </c>
      <c r="E258" s="34">
        <v>70723</v>
      </c>
      <c r="F258" s="649">
        <f>'sous-traitance'!F103</f>
        <v>0</v>
      </c>
      <c r="G258" s="554">
        <f>'sous-traitance'!G103</f>
        <v>0</v>
      </c>
      <c r="H258" s="635">
        <f>F258*G258</f>
        <v>0</v>
      </c>
      <c r="I258" s="720">
        <f>'sous-traitance'!I103</f>
        <v>0</v>
      </c>
      <c r="J258" s="688"/>
      <c r="K258" s="686">
        <f>H258</f>
        <v>0</v>
      </c>
      <c r="L258" s="359" t="str">
        <f t="shared" si="113"/>
        <v/>
      </c>
      <c r="M258" s="126"/>
      <c r="O258" s="480"/>
    </row>
    <row r="259" spans="1:45" ht="19.5" outlineLevel="3" thickBot="1" x14ac:dyDescent="0.35">
      <c r="A259" s="20"/>
      <c r="B259" s="428"/>
      <c r="C259" s="349" t="s">
        <v>420</v>
      </c>
      <c r="D259" s="110" t="s">
        <v>645</v>
      </c>
      <c r="E259" s="34">
        <v>70723</v>
      </c>
      <c r="F259" s="649">
        <f>'sous-traitance'!F104</f>
        <v>0</v>
      </c>
      <c r="G259" s="554">
        <f>'sous-traitance'!G104</f>
        <v>0</v>
      </c>
      <c r="H259" s="635">
        <f t="shared" ref="H259:H262" si="114">F259*G259</f>
        <v>0</v>
      </c>
      <c r="I259" s="688"/>
      <c r="J259" s="720">
        <f>'sous-traitance'!J104</f>
        <v>0</v>
      </c>
      <c r="K259" s="686">
        <f t="shared" ref="K259:K262" si="115">H259</f>
        <v>0</v>
      </c>
      <c r="L259" s="359" t="str">
        <f t="shared" si="113"/>
        <v/>
      </c>
      <c r="M259" s="126"/>
      <c r="O259" s="480"/>
    </row>
    <row r="260" spans="1:45" ht="19.5" outlineLevel="3" thickBot="1" x14ac:dyDescent="0.35">
      <c r="A260" s="20"/>
      <c r="B260" s="392"/>
      <c r="C260" s="349" t="s">
        <v>421</v>
      </c>
      <c r="D260" s="110" t="s">
        <v>541</v>
      </c>
      <c r="E260" s="34">
        <v>70723</v>
      </c>
      <c r="F260" s="649">
        <f>'sous-traitance'!F105</f>
        <v>0</v>
      </c>
      <c r="G260" s="554">
        <f>'sous-traitance'!G105</f>
        <v>0</v>
      </c>
      <c r="H260" s="635">
        <f t="shared" si="114"/>
        <v>0</v>
      </c>
      <c r="I260" s="688"/>
      <c r="J260" s="720">
        <f>'sous-traitance'!J105</f>
        <v>0</v>
      </c>
      <c r="K260" s="686">
        <f t="shared" si="115"/>
        <v>0</v>
      </c>
      <c r="L260" s="359" t="str">
        <f t="shared" si="113"/>
        <v/>
      </c>
      <c r="M260" s="126"/>
      <c r="O260" s="480"/>
      <c r="Q260" s="478"/>
    </row>
    <row r="261" spans="1:45" ht="19.5" outlineLevel="3" thickBot="1" x14ac:dyDescent="0.35">
      <c r="A261" s="22"/>
      <c r="B261" s="428"/>
      <c r="C261" s="349" t="s">
        <v>452</v>
      </c>
      <c r="D261" s="110" t="s">
        <v>588</v>
      </c>
      <c r="E261" s="34" t="s">
        <v>498</v>
      </c>
      <c r="F261" s="649">
        <f>'sous-traitance'!F106</f>
        <v>0</v>
      </c>
      <c r="G261" s="554">
        <f>'sous-traitance'!G106</f>
        <v>0</v>
      </c>
      <c r="H261" s="635">
        <f t="shared" si="114"/>
        <v>0</v>
      </c>
      <c r="I261" s="649">
        <f>'sous-traitance'!I106</f>
        <v>0</v>
      </c>
      <c r="J261" s="649">
        <f>'sous-traitance'!J106</f>
        <v>0</v>
      </c>
      <c r="K261" s="686">
        <f t="shared" si="115"/>
        <v>0</v>
      </c>
      <c r="L261" s="359" t="str">
        <f t="shared" si="113"/>
        <v/>
      </c>
      <c r="M261" s="126"/>
      <c r="O261" s="480"/>
    </row>
    <row r="262" spans="1:45" ht="19.5" outlineLevel="3" thickBot="1" x14ac:dyDescent="0.35">
      <c r="A262" s="28"/>
      <c r="B262" s="439"/>
      <c r="C262" s="349" t="s">
        <v>453</v>
      </c>
      <c r="D262" s="110" t="s">
        <v>589</v>
      </c>
      <c r="E262" s="34">
        <v>70698</v>
      </c>
      <c r="F262" s="649">
        <f>'sous-traitance'!F107</f>
        <v>0</v>
      </c>
      <c r="G262" s="554">
        <f>'sous-traitance'!G107</f>
        <v>0</v>
      </c>
      <c r="H262" s="635">
        <f t="shared" si="114"/>
        <v>0</v>
      </c>
      <c r="I262" s="649">
        <f>'sous-traitance'!I107</f>
        <v>0</v>
      </c>
      <c r="J262" s="649">
        <f>'sous-traitance'!J107</f>
        <v>0</v>
      </c>
      <c r="K262" s="686">
        <f t="shared" si="115"/>
        <v>0</v>
      </c>
      <c r="L262" s="359" t="str">
        <f t="shared" si="113"/>
        <v/>
      </c>
      <c r="M262" s="134"/>
      <c r="O262" s="480"/>
    </row>
    <row r="263" spans="1:45" s="481" customFormat="1" ht="28.5" customHeight="1" outlineLevel="2" thickBot="1" x14ac:dyDescent="0.35">
      <c r="A263" s="955" t="s">
        <v>605</v>
      </c>
      <c r="B263" s="956"/>
      <c r="C263" s="432"/>
      <c r="D263" s="114"/>
      <c r="E263" s="433"/>
      <c r="F263" s="636">
        <f>SUM(F245:F262)</f>
        <v>0</v>
      </c>
      <c r="G263" s="525" t="str">
        <f>IF(H263=0,"",H263/F263)</f>
        <v/>
      </c>
      <c r="H263" s="636">
        <f t="shared" ref="H263:I263" si="116">SUM(H245:H262)</f>
        <v>0</v>
      </c>
      <c r="I263" s="636">
        <f t="shared" si="116"/>
        <v>0</v>
      </c>
      <c r="J263" s="636">
        <f>SUM(J245:J262)</f>
        <v>0</v>
      </c>
      <c r="K263" s="695">
        <f t="shared" si="112"/>
        <v>0</v>
      </c>
      <c r="L263" s="359" t="str">
        <f t="shared" si="113"/>
        <v/>
      </c>
      <c r="M263" s="365" t="str">
        <f>IF(J260+J259+J251+J252=0,"",-(J260+J259+J251+J252)/(J263-(J260+J259+J251+J252)))</f>
        <v/>
      </c>
      <c r="O263" s="482"/>
    </row>
    <row r="264" spans="1:45" s="478" customFormat="1" ht="40.5" customHeight="1" outlineLevel="1" thickBot="1" x14ac:dyDescent="0.35">
      <c r="A264" s="941" t="s">
        <v>606</v>
      </c>
      <c r="B264" s="942"/>
      <c r="C264" s="413"/>
      <c r="D264" s="414"/>
      <c r="E264" s="422"/>
      <c r="F264" s="630">
        <f>F243+F223+F203+F185+F263</f>
        <v>0</v>
      </c>
      <c r="G264" s="518" t="str">
        <f>IF(H264=0,"",H264/F264)</f>
        <v/>
      </c>
      <c r="H264" s="630">
        <f>H243+H223+H203+H185+H263</f>
        <v>0</v>
      </c>
      <c r="I264" s="630">
        <f>I243+I223+I203+I185+I263</f>
        <v>0</v>
      </c>
      <c r="J264" s="630">
        <f>J243+J223+J203+J185+J263</f>
        <v>0</v>
      </c>
      <c r="K264" s="681">
        <f t="shared" si="79"/>
        <v>0</v>
      </c>
      <c r="L264" s="359" t="str">
        <f t="shared" si="113"/>
        <v/>
      </c>
      <c r="M264" s="364" t="str">
        <f>IF(J240+J232+J220+J212+J201+J194+J183+J176+J260+J252+J175+J182+J193+J200+J211+J219+J231+J239+J251+J259=0,"",-(J240+J232+J220+J212+J201+J194+J183+J176+J260+J252+J175+J182+J193+J200+J211+J219+J231+J239+J251+J259)/(J264-(J240+J232+J220+J212+J201+J194+J183+J176+J260+J252+J175+J182+J193+J200+J211+J219+J231+J239+J251+J259)))</f>
        <v/>
      </c>
      <c r="O264" s="498"/>
    </row>
    <row r="265" spans="1:45" s="483" customFormat="1" ht="46.5" customHeight="1" thickBot="1" x14ac:dyDescent="0.3">
      <c r="A265" s="387">
        <v>11</v>
      </c>
      <c r="B265" s="388" t="s">
        <v>663</v>
      </c>
      <c r="C265" s="445"/>
      <c r="D265" s="400"/>
      <c r="E265" s="445"/>
      <c r="F265" s="647"/>
      <c r="G265" s="532"/>
      <c r="H265" s="716"/>
      <c r="I265" s="647"/>
      <c r="J265" s="697"/>
      <c r="K265" s="698"/>
      <c r="L265" s="436"/>
      <c r="M265" s="124"/>
      <c r="N265" s="247"/>
      <c r="O265" s="480"/>
      <c r="P265" s="247"/>
      <c r="Q265" s="247"/>
      <c r="R265" s="247"/>
      <c r="S265" s="247"/>
      <c r="T265" s="247"/>
      <c r="U265" s="247"/>
      <c r="V265" s="247"/>
      <c r="W265" s="247"/>
      <c r="X265" s="247"/>
      <c r="Y265" s="247"/>
      <c r="Z265" s="247"/>
      <c r="AA265" s="247"/>
      <c r="AB265" s="247"/>
      <c r="AC265" s="247"/>
      <c r="AD265" s="247"/>
      <c r="AE265" s="247"/>
      <c r="AF265" s="247"/>
      <c r="AG265" s="247"/>
      <c r="AH265" s="247"/>
      <c r="AI265" s="247"/>
      <c r="AJ265" s="247"/>
      <c r="AK265" s="247"/>
      <c r="AL265" s="247"/>
      <c r="AM265" s="247"/>
      <c r="AN265" s="247"/>
      <c r="AO265" s="247"/>
      <c r="AP265" s="247"/>
      <c r="AQ265" s="247"/>
      <c r="AR265" s="247"/>
      <c r="AS265" s="247"/>
    </row>
    <row r="266" spans="1:45" ht="15.75" outlineLevel="1" thickBot="1" x14ac:dyDescent="0.3">
      <c r="A266" s="434" t="s">
        <v>134</v>
      </c>
      <c r="B266" s="1073" t="s">
        <v>684</v>
      </c>
      <c r="C266" s="429"/>
      <c r="D266" s="430" t="s">
        <v>621</v>
      </c>
      <c r="E266" s="429"/>
      <c r="F266" s="637"/>
      <c r="G266" s="526"/>
      <c r="H266" s="696"/>
      <c r="I266" s="637"/>
      <c r="J266" s="697"/>
      <c r="K266" s="698"/>
      <c r="L266" s="436"/>
      <c r="M266" s="124"/>
      <c r="O266" s="480"/>
    </row>
    <row r="267" spans="1:45" ht="79.5" outlineLevel="2" thickBot="1" x14ac:dyDescent="0.35">
      <c r="A267" s="20"/>
      <c r="B267" s="428"/>
      <c r="C267" s="345" t="s">
        <v>290</v>
      </c>
      <c r="D267" s="107" t="s">
        <v>713</v>
      </c>
      <c r="E267" s="105" t="s">
        <v>164</v>
      </c>
      <c r="F267" s="575">
        <v>0</v>
      </c>
      <c r="G267" s="530">
        <v>0</v>
      </c>
      <c r="H267" s="708">
        <f t="shared" si="78"/>
        <v>0</v>
      </c>
      <c r="I267" s="575"/>
      <c r="J267" s="575"/>
      <c r="K267" s="709">
        <f t="shared" si="79"/>
        <v>0</v>
      </c>
      <c r="L267" s="359" t="str">
        <f t="shared" ref="L267:L274" si="117">IF(ROUND(I267+J267,2)=ROUND(K267,2),"","!")</f>
        <v/>
      </c>
      <c r="M267" s="125"/>
      <c r="O267" s="480"/>
    </row>
    <row r="268" spans="1:45" ht="34.5" outlineLevel="2" thickBot="1" x14ac:dyDescent="0.35">
      <c r="A268" s="20"/>
      <c r="B268" s="428"/>
      <c r="C268" s="345" t="s">
        <v>291</v>
      </c>
      <c r="D268" s="107" t="s">
        <v>622</v>
      </c>
      <c r="E268" s="33" t="s">
        <v>254</v>
      </c>
      <c r="F268" s="575">
        <v>0</v>
      </c>
      <c r="G268" s="530">
        <v>0</v>
      </c>
      <c r="H268" s="708">
        <f t="shared" si="78"/>
        <v>0</v>
      </c>
      <c r="I268" s="575"/>
      <c r="J268" s="575"/>
      <c r="K268" s="709">
        <f t="shared" si="79"/>
        <v>0</v>
      </c>
      <c r="L268" s="359" t="str">
        <f t="shared" si="117"/>
        <v/>
      </c>
      <c r="M268" s="126"/>
      <c r="O268" s="480"/>
    </row>
    <row r="269" spans="1:45" ht="19.5" outlineLevel="2" thickBot="1" x14ac:dyDescent="0.35">
      <c r="A269" s="20"/>
      <c r="B269" s="428"/>
      <c r="C269" s="345" t="s">
        <v>292</v>
      </c>
      <c r="D269" s="107" t="s">
        <v>257</v>
      </c>
      <c r="E269" s="35" t="s">
        <v>258</v>
      </c>
      <c r="F269" s="575">
        <v>0</v>
      </c>
      <c r="G269" s="530">
        <v>0</v>
      </c>
      <c r="H269" s="708">
        <f t="shared" si="78"/>
        <v>0</v>
      </c>
      <c r="I269" s="575"/>
      <c r="J269" s="575"/>
      <c r="K269" s="709">
        <f t="shared" si="79"/>
        <v>0</v>
      </c>
      <c r="L269" s="359" t="str">
        <f t="shared" si="117"/>
        <v/>
      </c>
      <c r="M269" s="126"/>
      <c r="O269" s="480"/>
    </row>
    <row r="270" spans="1:45" ht="19.5" outlineLevel="2" thickBot="1" x14ac:dyDescent="0.35">
      <c r="A270" s="20"/>
      <c r="B270" s="428"/>
      <c r="C270" s="345" t="s">
        <v>293</v>
      </c>
      <c r="D270" s="107" t="s">
        <v>635</v>
      </c>
      <c r="E270" s="105">
        <v>6184</v>
      </c>
      <c r="F270" s="575">
        <v>0</v>
      </c>
      <c r="G270" s="530">
        <v>0</v>
      </c>
      <c r="H270" s="708">
        <f t="shared" si="78"/>
        <v>0</v>
      </c>
      <c r="I270" s="575"/>
      <c r="J270" s="575"/>
      <c r="K270" s="709">
        <f t="shared" si="79"/>
        <v>0</v>
      </c>
      <c r="L270" s="359" t="str">
        <f t="shared" si="117"/>
        <v/>
      </c>
      <c r="M270" s="126"/>
      <c r="O270" s="480"/>
    </row>
    <row r="271" spans="1:45" ht="19.5" outlineLevel="2" thickBot="1" x14ac:dyDescent="0.35">
      <c r="A271" s="20"/>
      <c r="B271" s="428"/>
      <c r="C271" s="350" t="s">
        <v>294</v>
      </c>
      <c r="D271" s="110" t="s">
        <v>590</v>
      </c>
      <c r="E271" s="34">
        <v>70723</v>
      </c>
      <c r="F271" s="631"/>
      <c r="G271" s="519"/>
      <c r="H271" s="651">
        <f>F271*G271</f>
        <v>0</v>
      </c>
      <c r="I271" s="720">
        <f>H271</f>
        <v>0</v>
      </c>
      <c r="J271" s="688"/>
      <c r="K271" s="683">
        <f>H271</f>
        <v>0</v>
      </c>
      <c r="L271" s="359" t="str">
        <f t="shared" si="117"/>
        <v/>
      </c>
      <c r="M271" s="126"/>
      <c r="O271" s="480"/>
    </row>
    <row r="272" spans="1:45" ht="19.5" outlineLevel="2" thickBot="1" x14ac:dyDescent="0.35">
      <c r="A272" s="20"/>
      <c r="B272" s="428"/>
      <c r="C272" s="350" t="s">
        <v>295</v>
      </c>
      <c r="D272" s="110" t="s">
        <v>393</v>
      </c>
      <c r="E272" s="34">
        <v>70723</v>
      </c>
      <c r="F272" s="631"/>
      <c r="G272" s="519"/>
      <c r="H272" s="651">
        <f t="shared" ref="H272:H273" si="118">F272*G272</f>
        <v>0</v>
      </c>
      <c r="I272" s="688"/>
      <c r="J272" s="720">
        <f>H272</f>
        <v>0</v>
      </c>
      <c r="K272" s="683">
        <f t="shared" ref="K272:K273" si="119">H272</f>
        <v>0</v>
      </c>
      <c r="L272" s="359" t="str">
        <f t="shared" si="117"/>
        <v/>
      </c>
      <c r="M272" s="126"/>
      <c r="O272" s="480"/>
    </row>
    <row r="273" spans="1:45" ht="19.5" outlineLevel="2" thickBot="1" x14ac:dyDescent="0.35">
      <c r="A273" s="20"/>
      <c r="B273" s="392"/>
      <c r="C273" s="350" t="s">
        <v>296</v>
      </c>
      <c r="D273" s="110" t="s">
        <v>541</v>
      </c>
      <c r="E273" s="34">
        <v>70723</v>
      </c>
      <c r="F273" s="631"/>
      <c r="G273" s="519"/>
      <c r="H273" s="651">
        <f t="shared" si="118"/>
        <v>0</v>
      </c>
      <c r="I273" s="688"/>
      <c r="J273" s="720">
        <f>H273</f>
        <v>0</v>
      </c>
      <c r="K273" s="683">
        <f t="shared" si="119"/>
        <v>0</v>
      </c>
      <c r="L273" s="359" t="str">
        <f t="shared" si="117"/>
        <v/>
      </c>
      <c r="M273" s="126"/>
      <c r="O273" s="480"/>
    </row>
    <row r="274" spans="1:45" ht="19.5" outlineLevel="2" thickBot="1" x14ac:dyDescent="0.35">
      <c r="A274" s="22"/>
      <c r="B274" s="428"/>
      <c r="C274" s="350" t="s">
        <v>297</v>
      </c>
      <c r="D274" s="110" t="s">
        <v>588</v>
      </c>
      <c r="E274" s="34" t="s">
        <v>498</v>
      </c>
      <c r="F274" s="631"/>
      <c r="G274" s="519"/>
      <c r="H274" s="651">
        <f t="shared" si="78"/>
        <v>0</v>
      </c>
      <c r="I274" s="631"/>
      <c r="J274" s="631"/>
      <c r="K274" s="683">
        <f t="shared" si="79"/>
        <v>0</v>
      </c>
      <c r="L274" s="359" t="str">
        <f t="shared" si="117"/>
        <v/>
      </c>
      <c r="M274" s="134"/>
      <c r="O274" s="480"/>
    </row>
    <row r="275" spans="1:45" ht="15.75" outlineLevel="2" thickBot="1" x14ac:dyDescent="0.3">
      <c r="A275" s="22"/>
      <c r="B275" s="428"/>
      <c r="C275" s="429"/>
      <c r="D275" s="430" t="s">
        <v>638</v>
      </c>
      <c r="E275" s="429"/>
      <c r="F275" s="634"/>
      <c r="G275" s="524"/>
      <c r="H275" s="691"/>
      <c r="I275" s="634"/>
      <c r="J275" s="692"/>
      <c r="K275" s="693"/>
      <c r="L275" s="431"/>
      <c r="M275" s="124"/>
      <c r="O275" s="480"/>
    </row>
    <row r="276" spans="1:45" ht="19.5" outlineLevel="3" thickBot="1" x14ac:dyDescent="0.35">
      <c r="A276" s="20"/>
      <c r="B276" s="428"/>
      <c r="C276" s="345" t="s">
        <v>297</v>
      </c>
      <c r="D276" s="107" t="s">
        <v>252</v>
      </c>
      <c r="E276" s="35" t="s">
        <v>251</v>
      </c>
      <c r="F276" s="648">
        <f>'sous-traitance'!F112</f>
        <v>0</v>
      </c>
      <c r="G276" s="533">
        <f>'sous-traitance'!G112</f>
        <v>0</v>
      </c>
      <c r="H276" s="720">
        <f t="shared" si="78"/>
        <v>0</v>
      </c>
      <c r="I276" s="648">
        <f>'sous-traitance'!I112</f>
        <v>0</v>
      </c>
      <c r="J276" s="648">
        <f>'sous-traitance'!J112</f>
        <v>0</v>
      </c>
      <c r="K276" s="721">
        <f t="shared" si="79"/>
        <v>0</v>
      </c>
      <c r="L276" s="359" t="str">
        <f t="shared" ref="L276:L282" si="120">IF(ROUND(I276+J276,2)=ROUND(K276,2),"","!")</f>
        <v/>
      </c>
      <c r="M276" s="125"/>
      <c r="O276" s="480"/>
    </row>
    <row r="277" spans="1:45" ht="19.5" outlineLevel="3" thickBot="1" x14ac:dyDescent="0.35">
      <c r="A277" s="20"/>
      <c r="B277" s="428"/>
      <c r="C277" s="345" t="s">
        <v>298</v>
      </c>
      <c r="D277" s="107" t="s">
        <v>635</v>
      </c>
      <c r="E277" s="105">
        <v>6184</v>
      </c>
      <c r="F277" s="648">
        <f>'sous-traitance'!F113</f>
        <v>0</v>
      </c>
      <c r="G277" s="533">
        <f>'sous-traitance'!G113</f>
        <v>0</v>
      </c>
      <c r="H277" s="720">
        <f t="shared" si="78"/>
        <v>0</v>
      </c>
      <c r="I277" s="648">
        <f>'sous-traitance'!I113</f>
        <v>0</v>
      </c>
      <c r="J277" s="648">
        <f>'sous-traitance'!J113</f>
        <v>0</v>
      </c>
      <c r="K277" s="721">
        <f t="shared" si="79"/>
        <v>0</v>
      </c>
      <c r="L277" s="359" t="str">
        <f t="shared" si="120"/>
        <v/>
      </c>
      <c r="M277" s="126"/>
      <c r="O277" s="480"/>
    </row>
    <row r="278" spans="1:45" ht="19.5" outlineLevel="3" thickBot="1" x14ac:dyDescent="0.35">
      <c r="A278" s="20"/>
      <c r="B278" s="428"/>
      <c r="C278" s="350" t="s">
        <v>299</v>
      </c>
      <c r="D278" s="110" t="s">
        <v>590</v>
      </c>
      <c r="E278" s="34">
        <v>70723</v>
      </c>
      <c r="F278" s="649">
        <f>'sous-traitance'!F114</f>
        <v>0</v>
      </c>
      <c r="G278" s="554">
        <f>'sous-traitance'!G114</f>
        <v>0</v>
      </c>
      <c r="H278" s="635">
        <f>F278*G278</f>
        <v>0</v>
      </c>
      <c r="I278" s="720">
        <f>'sous-traitance'!I114</f>
        <v>0</v>
      </c>
      <c r="J278" s="688"/>
      <c r="K278" s="686">
        <f>H278</f>
        <v>0</v>
      </c>
      <c r="L278" s="359" t="str">
        <f t="shared" si="120"/>
        <v/>
      </c>
      <c r="M278" s="126"/>
      <c r="O278" s="480"/>
    </row>
    <row r="279" spans="1:45" ht="19.5" outlineLevel="3" thickBot="1" x14ac:dyDescent="0.35">
      <c r="A279" s="20"/>
      <c r="B279" s="428"/>
      <c r="C279" s="350" t="s">
        <v>415</v>
      </c>
      <c r="D279" s="110" t="s">
        <v>393</v>
      </c>
      <c r="E279" s="34">
        <v>70723</v>
      </c>
      <c r="F279" s="649">
        <f>'sous-traitance'!F115</f>
        <v>0</v>
      </c>
      <c r="G279" s="554">
        <f>'sous-traitance'!G115</f>
        <v>0</v>
      </c>
      <c r="H279" s="635">
        <f t="shared" ref="H279:H281" si="121">F279*G279</f>
        <v>0</v>
      </c>
      <c r="I279" s="688"/>
      <c r="J279" s="720">
        <f>'sous-traitance'!J115</f>
        <v>0</v>
      </c>
      <c r="K279" s="686">
        <f t="shared" ref="K279:K281" si="122">H279</f>
        <v>0</v>
      </c>
      <c r="L279" s="359" t="str">
        <f t="shared" si="120"/>
        <v/>
      </c>
      <c r="M279" s="126"/>
      <c r="O279" s="480"/>
    </row>
    <row r="280" spans="1:45" ht="19.5" outlineLevel="3" thickBot="1" x14ac:dyDescent="0.35">
      <c r="A280" s="20"/>
      <c r="B280" s="392"/>
      <c r="C280" s="350" t="s">
        <v>416</v>
      </c>
      <c r="D280" s="110" t="s">
        <v>541</v>
      </c>
      <c r="E280" s="34">
        <v>70723</v>
      </c>
      <c r="F280" s="649">
        <f>'sous-traitance'!F116</f>
        <v>0</v>
      </c>
      <c r="G280" s="554">
        <f>'sous-traitance'!G116</f>
        <v>0</v>
      </c>
      <c r="H280" s="635">
        <f t="shared" si="121"/>
        <v>0</v>
      </c>
      <c r="I280" s="688"/>
      <c r="J280" s="720">
        <f>'sous-traitance'!J116</f>
        <v>0</v>
      </c>
      <c r="K280" s="686">
        <f t="shared" si="122"/>
        <v>0</v>
      </c>
      <c r="L280" s="359" t="str">
        <f t="shared" si="120"/>
        <v/>
      </c>
      <c r="M280" s="126"/>
      <c r="O280" s="480"/>
    </row>
    <row r="281" spans="1:45" ht="19.5" outlineLevel="3" thickBot="1" x14ac:dyDescent="0.35">
      <c r="A281" s="28"/>
      <c r="B281" s="439"/>
      <c r="C281" s="350" t="s">
        <v>417</v>
      </c>
      <c r="D281" s="110" t="s">
        <v>588</v>
      </c>
      <c r="E281" s="34" t="s">
        <v>498</v>
      </c>
      <c r="F281" s="649">
        <f>'sous-traitance'!F117</f>
        <v>0</v>
      </c>
      <c r="G281" s="554">
        <f>'sous-traitance'!G117</f>
        <v>0</v>
      </c>
      <c r="H281" s="635">
        <f t="shared" si="121"/>
        <v>0</v>
      </c>
      <c r="I281" s="649">
        <f>'sous-traitance'!I117</f>
        <v>0</v>
      </c>
      <c r="J281" s="649">
        <f>'sous-traitance'!J117</f>
        <v>0</v>
      </c>
      <c r="K281" s="686">
        <f t="shared" si="122"/>
        <v>0</v>
      </c>
      <c r="L281" s="359" t="str">
        <f t="shared" si="120"/>
        <v/>
      </c>
      <c r="M281" s="134"/>
      <c r="O281" s="480"/>
    </row>
    <row r="282" spans="1:45" s="484" customFormat="1" ht="37.5" customHeight="1" outlineLevel="2" thickBot="1" x14ac:dyDescent="0.35">
      <c r="A282" s="953" t="s">
        <v>607</v>
      </c>
      <c r="B282" s="954"/>
      <c r="C282" s="446"/>
      <c r="D282" s="447"/>
      <c r="E282" s="448"/>
      <c r="F282" s="636">
        <f>SUM(F267:F281)</f>
        <v>0</v>
      </c>
      <c r="G282" s="525" t="str">
        <f>IF(H282=0,"",H282/F282)</f>
        <v/>
      </c>
      <c r="H282" s="636">
        <f>SUM(H267:H281)</f>
        <v>0</v>
      </c>
      <c r="I282" s="636">
        <f>SUM(I267:I281)</f>
        <v>0</v>
      </c>
      <c r="J282" s="636">
        <f t="shared" ref="J282" si="123">SUM(J267:J281)</f>
        <v>0</v>
      </c>
      <c r="K282" s="695">
        <f t="shared" si="79"/>
        <v>0</v>
      </c>
      <c r="L282" s="359" t="str">
        <f t="shared" si="120"/>
        <v/>
      </c>
      <c r="M282" s="365" t="str">
        <f>IF(J280+J273+J272+J279=0,"",-(J280+J273+J272+J279)/(J282-(J280+J273+J272+J279)))</f>
        <v/>
      </c>
      <c r="N282" s="481"/>
      <c r="O282" s="482"/>
      <c r="P282" s="481"/>
      <c r="Q282" s="481"/>
      <c r="R282" s="481"/>
      <c r="S282" s="481"/>
      <c r="T282" s="481"/>
      <c r="U282" s="481"/>
      <c r="V282" s="481"/>
      <c r="W282" s="481"/>
      <c r="X282" s="481"/>
      <c r="Y282" s="481"/>
      <c r="Z282" s="481"/>
      <c r="AA282" s="481"/>
      <c r="AB282" s="481"/>
      <c r="AC282" s="481"/>
      <c r="AD282" s="481"/>
      <c r="AE282" s="481"/>
      <c r="AF282" s="481"/>
      <c r="AG282" s="481"/>
      <c r="AH282" s="481"/>
      <c r="AI282" s="481"/>
      <c r="AJ282" s="481"/>
      <c r="AK282" s="481"/>
      <c r="AL282" s="481"/>
      <c r="AM282" s="481"/>
      <c r="AN282" s="481"/>
      <c r="AO282" s="481"/>
      <c r="AP282" s="481"/>
      <c r="AQ282" s="481"/>
      <c r="AR282" s="481"/>
      <c r="AS282" s="481"/>
    </row>
    <row r="283" spans="1:45" ht="15.75" outlineLevel="1" thickBot="1" x14ac:dyDescent="0.3">
      <c r="A283" s="434" t="s">
        <v>135</v>
      </c>
      <c r="B283" s="435" t="s">
        <v>547</v>
      </c>
      <c r="C283" s="429"/>
      <c r="D283" s="430" t="s">
        <v>621</v>
      </c>
      <c r="E283" s="429"/>
      <c r="F283" s="637"/>
      <c r="G283" s="526"/>
      <c r="H283" s="696"/>
      <c r="I283" s="637"/>
      <c r="J283" s="697"/>
      <c r="K283" s="698"/>
      <c r="L283" s="436"/>
      <c r="M283" s="124"/>
      <c r="O283" s="480"/>
    </row>
    <row r="284" spans="1:45" ht="79.5" outlineLevel="2" thickBot="1" x14ac:dyDescent="0.35">
      <c r="A284" s="20"/>
      <c r="B284" s="428"/>
      <c r="C284" s="345" t="s">
        <v>300</v>
      </c>
      <c r="D284" s="107" t="s">
        <v>713</v>
      </c>
      <c r="E284" s="105" t="s">
        <v>164</v>
      </c>
      <c r="F284" s="575">
        <v>0</v>
      </c>
      <c r="G284" s="530">
        <v>0</v>
      </c>
      <c r="H284" s="708">
        <f t="shared" si="78"/>
        <v>0</v>
      </c>
      <c r="I284" s="575"/>
      <c r="J284" s="575"/>
      <c r="K284" s="709">
        <f t="shared" si="79"/>
        <v>0</v>
      </c>
      <c r="L284" s="359" t="str">
        <f t="shared" ref="L284:L291" si="124">IF(ROUND(I284+J284,2)=ROUND(K284,2),"","!")</f>
        <v/>
      </c>
      <c r="M284" s="125"/>
      <c r="O284" s="480"/>
    </row>
    <row r="285" spans="1:45" ht="34.5" outlineLevel="2" thickBot="1" x14ac:dyDescent="0.35">
      <c r="A285" s="20"/>
      <c r="B285" s="428"/>
      <c r="C285" s="345" t="s">
        <v>301</v>
      </c>
      <c r="D285" s="107" t="s">
        <v>622</v>
      </c>
      <c r="E285" s="33" t="s">
        <v>254</v>
      </c>
      <c r="F285" s="575">
        <v>0</v>
      </c>
      <c r="G285" s="530">
        <v>0</v>
      </c>
      <c r="H285" s="708">
        <f t="shared" si="78"/>
        <v>0</v>
      </c>
      <c r="I285" s="575"/>
      <c r="J285" s="575"/>
      <c r="K285" s="709">
        <f t="shared" si="79"/>
        <v>0</v>
      </c>
      <c r="L285" s="359" t="str">
        <f t="shared" si="124"/>
        <v/>
      </c>
      <c r="M285" s="126"/>
      <c r="O285" s="480"/>
    </row>
    <row r="286" spans="1:45" ht="19.5" outlineLevel="2" thickBot="1" x14ac:dyDescent="0.35">
      <c r="A286" s="20"/>
      <c r="B286" s="428"/>
      <c r="C286" s="345" t="s">
        <v>302</v>
      </c>
      <c r="D286" s="107" t="s">
        <v>257</v>
      </c>
      <c r="E286" s="35" t="s">
        <v>258</v>
      </c>
      <c r="F286" s="575">
        <v>0</v>
      </c>
      <c r="G286" s="530">
        <v>0</v>
      </c>
      <c r="H286" s="708">
        <f t="shared" si="78"/>
        <v>0</v>
      </c>
      <c r="I286" s="575"/>
      <c r="J286" s="575"/>
      <c r="K286" s="709">
        <f t="shared" si="79"/>
        <v>0</v>
      </c>
      <c r="L286" s="359" t="str">
        <f t="shared" si="124"/>
        <v/>
      </c>
      <c r="M286" s="126"/>
      <c r="O286" s="480"/>
    </row>
    <row r="287" spans="1:45" ht="19.5" outlineLevel="2" thickBot="1" x14ac:dyDescent="0.35">
      <c r="A287" s="20"/>
      <c r="B287" s="428"/>
      <c r="C287" s="345" t="s">
        <v>303</v>
      </c>
      <c r="D287" s="107" t="s">
        <v>635</v>
      </c>
      <c r="E287" s="105">
        <v>6184</v>
      </c>
      <c r="F287" s="575">
        <v>0</v>
      </c>
      <c r="G287" s="530">
        <v>0</v>
      </c>
      <c r="H287" s="708">
        <f t="shared" si="78"/>
        <v>0</v>
      </c>
      <c r="I287" s="575"/>
      <c r="J287" s="575"/>
      <c r="K287" s="709">
        <f t="shared" si="79"/>
        <v>0</v>
      </c>
      <c r="L287" s="359" t="str">
        <f t="shared" si="124"/>
        <v/>
      </c>
      <c r="M287" s="126"/>
      <c r="O287" s="480"/>
    </row>
    <row r="288" spans="1:45" ht="19.5" outlineLevel="2" thickBot="1" x14ac:dyDescent="0.35">
      <c r="A288" s="20"/>
      <c r="B288" s="428"/>
      <c r="C288" s="350" t="s">
        <v>304</v>
      </c>
      <c r="D288" s="110" t="s">
        <v>590</v>
      </c>
      <c r="E288" s="34">
        <v>70723</v>
      </c>
      <c r="F288" s="631"/>
      <c r="G288" s="519"/>
      <c r="H288" s="651">
        <f>F288*G288</f>
        <v>0</v>
      </c>
      <c r="I288" s="720">
        <f>H288</f>
        <v>0</v>
      </c>
      <c r="J288" s="688"/>
      <c r="K288" s="683">
        <f>H288</f>
        <v>0</v>
      </c>
      <c r="L288" s="359" t="str">
        <f t="shared" si="124"/>
        <v/>
      </c>
      <c r="M288" s="126"/>
      <c r="O288" s="480"/>
    </row>
    <row r="289" spans="1:45" ht="19.5" outlineLevel="2" thickBot="1" x14ac:dyDescent="0.35">
      <c r="A289" s="20"/>
      <c r="B289" s="428"/>
      <c r="C289" s="350" t="s">
        <v>305</v>
      </c>
      <c r="D289" s="110" t="s">
        <v>393</v>
      </c>
      <c r="E289" s="34">
        <v>70723</v>
      </c>
      <c r="F289" s="631"/>
      <c r="G289" s="519"/>
      <c r="H289" s="651">
        <f t="shared" ref="H289:H290" si="125">F289*G289</f>
        <v>0</v>
      </c>
      <c r="I289" s="688"/>
      <c r="J289" s="720">
        <f>H289</f>
        <v>0</v>
      </c>
      <c r="K289" s="683">
        <f t="shared" ref="K289:K290" si="126">H289</f>
        <v>0</v>
      </c>
      <c r="L289" s="359" t="str">
        <f t="shared" si="124"/>
        <v/>
      </c>
      <c r="M289" s="126"/>
      <c r="O289" s="480"/>
    </row>
    <row r="290" spans="1:45" ht="19.5" outlineLevel="2" thickBot="1" x14ac:dyDescent="0.35">
      <c r="A290" s="20"/>
      <c r="B290" s="392"/>
      <c r="C290" s="350" t="s">
        <v>306</v>
      </c>
      <c r="D290" s="110" t="s">
        <v>541</v>
      </c>
      <c r="E290" s="34">
        <v>70723</v>
      </c>
      <c r="F290" s="631"/>
      <c r="G290" s="519"/>
      <c r="H290" s="651">
        <f t="shared" si="125"/>
        <v>0</v>
      </c>
      <c r="I290" s="688"/>
      <c r="J290" s="720">
        <f>H290</f>
        <v>0</v>
      </c>
      <c r="K290" s="683">
        <f t="shared" si="126"/>
        <v>0</v>
      </c>
      <c r="L290" s="359" t="str">
        <f t="shared" si="124"/>
        <v/>
      </c>
      <c r="M290" s="126"/>
      <c r="O290" s="480"/>
    </row>
    <row r="291" spans="1:45" ht="19.5" outlineLevel="2" thickBot="1" x14ac:dyDescent="0.35">
      <c r="A291" s="22"/>
      <c r="B291" s="428"/>
      <c r="C291" s="350" t="s">
        <v>307</v>
      </c>
      <c r="D291" s="110" t="s">
        <v>588</v>
      </c>
      <c r="E291" s="34" t="s">
        <v>498</v>
      </c>
      <c r="F291" s="631"/>
      <c r="G291" s="519"/>
      <c r="H291" s="651">
        <f t="shared" si="78"/>
        <v>0</v>
      </c>
      <c r="I291" s="631"/>
      <c r="J291" s="631"/>
      <c r="K291" s="683">
        <f t="shared" si="79"/>
        <v>0</v>
      </c>
      <c r="L291" s="359" t="str">
        <f t="shared" si="124"/>
        <v/>
      </c>
      <c r="M291" s="134"/>
      <c r="O291" s="480"/>
    </row>
    <row r="292" spans="1:45" ht="15.75" outlineLevel="2" thickBot="1" x14ac:dyDescent="0.3">
      <c r="A292" s="22"/>
      <c r="B292" s="428"/>
      <c r="C292" s="429"/>
      <c r="D292" s="430" t="s">
        <v>638</v>
      </c>
      <c r="E292" s="429"/>
      <c r="F292" s="637"/>
      <c r="G292" s="526"/>
      <c r="H292" s="696"/>
      <c r="I292" s="637"/>
      <c r="J292" s="697"/>
      <c r="K292" s="698"/>
      <c r="L292" s="436"/>
      <c r="M292" s="124"/>
      <c r="O292" s="480"/>
    </row>
    <row r="293" spans="1:45" ht="19.5" outlineLevel="3" thickBot="1" x14ac:dyDescent="0.35">
      <c r="A293" s="20"/>
      <c r="B293" s="428"/>
      <c r="C293" s="345" t="s">
        <v>308</v>
      </c>
      <c r="D293" s="107" t="s">
        <v>252</v>
      </c>
      <c r="E293" s="35" t="s">
        <v>251</v>
      </c>
      <c r="F293" s="648">
        <f>'sous-traitance'!F120</f>
        <v>0</v>
      </c>
      <c r="G293" s="533">
        <f>'sous-traitance'!G120</f>
        <v>0</v>
      </c>
      <c r="H293" s="720">
        <f t="shared" si="78"/>
        <v>0</v>
      </c>
      <c r="I293" s="648">
        <f>'sous-traitance'!I120</f>
        <v>0</v>
      </c>
      <c r="J293" s="648">
        <f>'sous-traitance'!J120</f>
        <v>0</v>
      </c>
      <c r="K293" s="721">
        <f t="shared" si="79"/>
        <v>0</v>
      </c>
      <c r="L293" s="359" t="str">
        <f t="shared" ref="L293:L299" si="127">IF(ROUND(I293+J293,2)=ROUND(K293,2),"","!")</f>
        <v/>
      </c>
      <c r="M293" s="125"/>
      <c r="O293" s="480"/>
    </row>
    <row r="294" spans="1:45" ht="19.5" outlineLevel="3" thickBot="1" x14ac:dyDescent="0.35">
      <c r="A294" s="20"/>
      <c r="B294" s="428"/>
      <c r="C294" s="345" t="s">
        <v>309</v>
      </c>
      <c r="D294" s="107" t="s">
        <v>635</v>
      </c>
      <c r="E294" s="105">
        <v>6184</v>
      </c>
      <c r="F294" s="648">
        <f>'sous-traitance'!F121</f>
        <v>0</v>
      </c>
      <c r="G294" s="533">
        <f>'sous-traitance'!G121</f>
        <v>0</v>
      </c>
      <c r="H294" s="720">
        <f t="shared" si="78"/>
        <v>0</v>
      </c>
      <c r="I294" s="648">
        <f>'sous-traitance'!I121</f>
        <v>0</v>
      </c>
      <c r="J294" s="648">
        <f>'sous-traitance'!J121</f>
        <v>0</v>
      </c>
      <c r="K294" s="721">
        <f t="shared" si="79"/>
        <v>0</v>
      </c>
      <c r="L294" s="359" t="str">
        <f t="shared" si="127"/>
        <v/>
      </c>
      <c r="M294" s="126"/>
      <c r="O294" s="480"/>
    </row>
    <row r="295" spans="1:45" ht="19.5" outlineLevel="3" thickBot="1" x14ac:dyDescent="0.35">
      <c r="A295" s="20"/>
      <c r="B295" s="428"/>
      <c r="C295" s="350" t="s">
        <v>411</v>
      </c>
      <c r="D295" s="110" t="s">
        <v>590</v>
      </c>
      <c r="E295" s="34">
        <v>70723</v>
      </c>
      <c r="F295" s="649">
        <f>'sous-traitance'!F122</f>
        <v>0</v>
      </c>
      <c r="G295" s="554">
        <f>'sous-traitance'!G122</f>
        <v>0</v>
      </c>
      <c r="H295" s="635">
        <f>F295*G295</f>
        <v>0</v>
      </c>
      <c r="I295" s="720">
        <f>'sous-traitance'!I122</f>
        <v>0</v>
      </c>
      <c r="J295" s="688"/>
      <c r="K295" s="686">
        <f>H295</f>
        <v>0</v>
      </c>
      <c r="L295" s="359" t="str">
        <f t="shared" si="127"/>
        <v/>
      </c>
      <c r="M295" s="126"/>
      <c r="O295" s="480"/>
    </row>
    <row r="296" spans="1:45" ht="19.5" outlineLevel="3" thickBot="1" x14ac:dyDescent="0.35">
      <c r="A296" s="20"/>
      <c r="B296" s="428"/>
      <c r="C296" s="350" t="s">
        <v>412</v>
      </c>
      <c r="D296" s="110" t="s">
        <v>393</v>
      </c>
      <c r="E296" s="34">
        <v>70723</v>
      </c>
      <c r="F296" s="649">
        <f>'sous-traitance'!F123</f>
        <v>0</v>
      </c>
      <c r="G296" s="554">
        <f>'sous-traitance'!G123</f>
        <v>0</v>
      </c>
      <c r="H296" s="635">
        <f t="shared" ref="H296:H298" si="128">F296*G296</f>
        <v>0</v>
      </c>
      <c r="I296" s="688"/>
      <c r="J296" s="720">
        <f>'sous-traitance'!J123</f>
        <v>0</v>
      </c>
      <c r="K296" s="686">
        <f t="shared" ref="K296:K298" si="129">H296</f>
        <v>0</v>
      </c>
      <c r="L296" s="359" t="str">
        <f t="shared" si="127"/>
        <v/>
      </c>
      <c r="M296" s="126"/>
      <c r="O296" s="480"/>
    </row>
    <row r="297" spans="1:45" ht="19.5" outlineLevel="3" thickBot="1" x14ac:dyDescent="0.35">
      <c r="A297" s="20"/>
      <c r="B297" s="392"/>
      <c r="C297" s="350" t="s">
        <v>413</v>
      </c>
      <c r="D297" s="110" t="s">
        <v>541</v>
      </c>
      <c r="E297" s="34">
        <v>70723</v>
      </c>
      <c r="F297" s="649">
        <f>'sous-traitance'!F124</f>
        <v>0</v>
      </c>
      <c r="G297" s="554">
        <f>'sous-traitance'!G124</f>
        <v>0</v>
      </c>
      <c r="H297" s="635">
        <f t="shared" si="128"/>
        <v>0</v>
      </c>
      <c r="I297" s="688"/>
      <c r="J297" s="720">
        <f>'sous-traitance'!J124</f>
        <v>0</v>
      </c>
      <c r="K297" s="686">
        <f t="shared" si="129"/>
        <v>0</v>
      </c>
      <c r="L297" s="359" t="str">
        <f t="shared" si="127"/>
        <v/>
      </c>
      <c r="M297" s="126"/>
      <c r="O297" s="480"/>
    </row>
    <row r="298" spans="1:45" ht="19.5" outlineLevel="3" thickBot="1" x14ac:dyDescent="0.35">
      <c r="A298" s="28"/>
      <c r="B298" s="439"/>
      <c r="C298" s="350" t="s">
        <v>414</v>
      </c>
      <c r="D298" s="110" t="s">
        <v>588</v>
      </c>
      <c r="E298" s="34" t="s">
        <v>498</v>
      </c>
      <c r="F298" s="649">
        <f>'sous-traitance'!F125</f>
        <v>0</v>
      </c>
      <c r="G298" s="554">
        <f>'sous-traitance'!G125</f>
        <v>0</v>
      </c>
      <c r="H298" s="635">
        <f t="shared" si="128"/>
        <v>0</v>
      </c>
      <c r="I298" s="649">
        <f>'sous-traitance'!I125</f>
        <v>0</v>
      </c>
      <c r="J298" s="649">
        <f>'sous-traitance'!J125</f>
        <v>0</v>
      </c>
      <c r="K298" s="686">
        <f t="shared" si="129"/>
        <v>0</v>
      </c>
      <c r="L298" s="359" t="str">
        <f t="shared" si="127"/>
        <v/>
      </c>
      <c r="M298" s="134"/>
      <c r="O298" s="480"/>
    </row>
    <row r="299" spans="1:45" s="484" customFormat="1" ht="19.5" outlineLevel="2" thickBot="1" x14ac:dyDescent="0.35">
      <c r="A299" s="953" t="s">
        <v>608</v>
      </c>
      <c r="B299" s="954"/>
      <c r="C299" s="446"/>
      <c r="D299" s="447"/>
      <c r="E299" s="448"/>
      <c r="F299" s="636">
        <f>SUM(F284:F298)</f>
        <v>0</v>
      </c>
      <c r="G299" s="525" t="str">
        <f>IF(H299=0,"",H299/F299)</f>
        <v/>
      </c>
      <c r="H299" s="636">
        <f>SUM(H284:H298)</f>
        <v>0</v>
      </c>
      <c r="I299" s="636">
        <f>SUM(I284:I298)</f>
        <v>0</v>
      </c>
      <c r="J299" s="636">
        <f>SUM(J284:J298)</f>
        <v>0</v>
      </c>
      <c r="K299" s="695">
        <f t="shared" si="79"/>
        <v>0</v>
      </c>
      <c r="L299" s="359" t="str">
        <f t="shared" si="127"/>
        <v/>
      </c>
      <c r="M299" s="365" t="str">
        <f>IF(J297+J290+J289+J296=0,"",-(J297+J290+J289+J296)/(J299-(J297+J290+J289+J296)))</f>
        <v/>
      </c>
      <c r="N299" s="481"/>
      <c r="O299" s="482"/>
      <c r="P299" s="481"/>
      <c r="Q299" s="481"/>
      <c r="R299" s="481"/>
      <c r="S299" s="481"/>
      <c r="T299" s="481"/>
      <c r="U299" s="481"/>
      <c r="V299" s="481"/>
      <c r="W299" s="481"/>
      <c r="X299" s="481"/>
      <c r="Y299" s="481"/>
      <c r="Z299" s="481"/>
      <c r="AA299" s="481"/>
      <c r="AB299" s="481"/>
      <c r="AC299" s="481"/>
      <c r="AD299" s="481"/>
      <c r="AE299" s="481"/>
      <c r="AF299" s="481"/>
      <c r="AG299" s="481"/>
      <c r="AH299" s="481"/>
      <c r="AI299" s="481"/>
      <c r="AJ299" s="481"/>
      <c r="AK299" s="481"/>
      <c r="AL299" s="481"/>
      <c r="AM299" s="481"/>
      <c r="AN299" s="481"/>
      <c r="AO299" s="481"/>
      <c r="AP299" s="481"/>
      <c r="AQ299" s="481"/>
      <c r="AR299" s="481"/>
      <c r="AS299" s="481"/>
    </row>
    <row r="300" spans="1:45" ht="33.75" customHeight="1" outlineLevel="1" thickBot="1" x14ac:dyDescent="0.3">
      <c r="A300" s="434" t="s">
        <v>136</v>
      </c>
      <c r="B300" s="435" t="s">
        <v>235</v>
      </c>
      <c r="C300" s="429"/>
      <c r="D300" s="430" t="s">
        <v>621</v>
      </c>
      <c r="E300" s="429"/>
      <c r="F300" s="637"/>
      <c r="G300" s="526"/>
      <c r="H300" s="696"/>
      <c r="I300" s="637"/>
      <c r="J300" s="697"/>
      <c r="K300" s="698"/>
      <c r="L300" s="436"/>
      <c r="M300" s="124"/>
      <c r="O300" s="480"/>
    </row>
    <row r="301" spans="1:45" ht="79.5" outlineLevel="2" thickBot="1" x14ac:dyDescent="0.35">
      <c r="A301" s="20"/>
      <c r="B301" s="428"/>
      <c r="C301" s="345" t="s">
        <v>310</v>
      </c>
      <c r="D301" s="107" t="s">
        <v>713</v>
      </c>
      <c r="E301" s="105" t="s">
        <v>164</v>
      </c>
      <c r="F301" s="575">
        <v>0</v>
      </c>
      <c r="G301" s="530">
        <v>0</v>
      </c>
      <c r="H301" s="708">
        <f t="shared" ref="H301:H407" si="130">F301*G301</f>
        <v>0</v>
      </c>
      <c r="I301" s="575"/>
      <c r="J301" s="575"/>
      <c r="K301" s="709">
        <f t="shared" ref="K301:K411" si="131">H301</f>
        <v>0</v>
      </c>
      <c r="L301" s="359" t="str">
        <f t="shared" ref="L301:L309" si="132">IF(ROUND(I301+J301,2)=ROUND(K301,2),"","!")</f>
        <v/>
      </c>
      <c r="M301" s="125"/>
      <c r="O301" s="480"/>
    </row>
    <row r="302" spans="1:45" ht="34.5" outlineLevel="2" thickBot="1" x14ac:dyDescent="0.35">
      <c r="A302" s="20"/>
      <c r="B302" s="428"/>
      <c r="C302" s="345" t="s">
        <v>311</v>
      </c>
      <c r="D302" s="107" t="s">
        <v>622</v>
      </c>
      <c r="E302" s="33" t="s">
        <v>254</v>
      </c>
      <c r="F302" s="575">
        <v>0</v>
      </c>
      <c r="G302" s="530">
        <v>0</v>
      </c>
      <c r="H302" s="708">
        <f t="shared" si="130"/>
        <v>0</v>
      </c>
      <c r="I302" s="575"/>
      <c r="J302" s="575"/>
      <c r="K302" s="709">
        <f t="shared" si="131"/>
        <v>0</v>
      </c>
      <c r="L302" s="359" t="str">
        <f t="shared" si="132"/>
        <v/>
      </c>
      <c r="M302" s="126"/>
      <c r="O302" s="480"/>
    </row>
    <row r="303" spans="1:45" ht="19.5" outlineLevel="2" thickBot="1" x14ac:dyDescent="0.35">
      <c r="A303" s="20"/>
      <c r="B303" s="428"/>
      <c r="C303" s="345" t="s">
        <v>356</v>
      </c>
      <c r="D303" s="107" t="s">
        <v>257</v>
      </c>
      <c r="E303" s="35" t="s">
        <v>258</v>
      </c>
      <c r="F303" s="575">
        <v>0</v>
      </c>
      <c r="G303" s="530">
        <v>0</v>
      </c>
      <c r="H303" s="708">
        <f t="shared" si="130"/>
        <v>0</v>
      </c>
      <c r="I303" s="575"/>
      <c r="J303" s="575"/>
      <c r="K303" s="709">
        <f t="shared" si="131"/>
        <v>0</v>
      </c>
      <c r="L303" s="359" t="str">
        <f t="shared" si="132"/>
        <v/>
      </c>
      <c r="M303" s="126"/>
      <c r="O303" s="480"/>
    </row>
    <row r="304" spans="1:45" ht="19.5" outlineLevel="2" thickBot="1" x14ac:dyDescent="0.35">
      <c r="A304" s="20"/>
      <c r="B304" s="428"/>
      <c r="C304" s="345" t="s">
        <v>312</v>
      </c>
      <c r="D304" s="107" t="s">
        <v>635</v>
      </c>
      <c r="E304" s="105">
        <v>6184</v>
      </c>
      <c r="F304" s="575">
        <v>0</v>
      </c>
      <c r="G304" s="530">
        <v>0</v>
      </c>
      <c r="H304" s="708">
        <f t="shared" si="130"/>
        <v>0</v>
      </c>
      <c r="I304" s="575"/>
      <c r="J304" s="575"/>
      <c r="K304" s="709">
        <f t="shared" si="131"/>
        <v>0</v>
      </c>
      <c r="L304" s="359" t="str">
        <f t="shared" si="132"/>
        <v/>
      </c>
      <c r="M304" s="126"/>
      <c r="O304" s="480"/>
    </row>
    <row r="305" spans="1:45" ht="19.5" outlineLevel="2" thickBot="1" x14ac:dyDescent="0.35">
      <c r="A305" s="20"/>
      <c r="B305" s="428"/>
      <c r="C305" s="350" t="s">
        <v>313</v>
      </c>
      <c r="D305" s="110" t="s">
        <v>590</v>
      </c>
      <c r="E305" s="34">
        <v>70723</v>
      </c>
      <c r="F305" s="631"/>
      <c r="G305" s="519"/>
      <c r="H305" s="651">
        <f>F305*G305</f>
        <v>0</v>
      </c>
      <c r="I305" s="720">
        <f>H305</f>
        <v>0</v>
      </c>
      <c r="J305" s="688"/>
      <c r="K305" s="683">
        <f>H305</f>
        <v>0</v>
      </c>
      <c r="L305" s="359" t="str">
        <f t="shared" si="132"/>
        <v/>
      </c>
      <c r="M305" s="126"/>
      <c r="O305" s="480"/>
    </row>
    <row r="306" spans="1:45" ht="19.5" outlineLevel="2" thickBot="1" x14ac:dyDescent="0.35">
      <c r="A306" s="20"/>
      <c r="B306" s="428"/>
      <c r="C306" s="350" t="s">
        <v>314</v>
      </c>
      <c r="D306" s="110" t="s">
        <v>393</v>
      </c>
      <c r="E306" s="34">
        <v>70723</v>
      </c>
      <c r="F306" s="631"/>
      <c r="G306" s="519"/>
      <c r="H306" s="651">
        <f t="shared" ref="H306:H307" si="133">F306*G306</f>
        <v>0</v>
      </c>
      <c r="I306" s="688"/>
      <c r="J306" s="720">
        <f>H306</f>
        <v>0</v>
      </c>
      <c r="K306" s="683">
        <f t="shared" ref="K306:K307" si="134">H306</f>
        <v>0</v>
      </c>
      <c r="L306" s="359" t="str">
        <f t="shared" si="132"/>
        <v/>
      </c>
      <c r="M306" s="126"/>
      <c r="O306" s="480"/>
    </row>
    <row r="307" spans="1:45" ht="19.5" outlineLevel="2" thickBot="1" x14ac:dyDescent="0.35">
      <c r="A307" s="20"/>
      <c r="B307" s="392"/>
      <c r="C307" s="350" t="s">
        <v>315</v>
      </c>
      <c r="D307" s="110" t="s">
        <v>541</v>
      </c>
      <c r="E307" s="34">
        <v>70723</v>
      </c>
      <c r="F307" s="631"/>
      <c r="G307" s="519"/>
      <c r="H307" s="651">
        <f t="shared" si="133"/>
        <v>0</v>
      </c>
      <c r="I307" s="688"/>
      <c r="J307" s="720">
        <f>H307</f>
        <v>0</v>
      </c>
      <c r="K307" s="683">
        <f t="shared" si="134"/>
        <v>0</v>
      </c>
      <c r="L307" s="359" t="str">
        <f t="shared" si="132"/>
        <v/>
      </c>
      <c r="M307" s="126"/>
      <c r="O307" s="480"/>
    </row>
    <row r="308" spans="1:45" ht="19.5" outlineLevel="2" thickBot="1" x14ac:dyDescent="0.35">
      <c r="A308" s="22"/>
      <c r="B308" s="428"/>
      <c r="C308" s="350" t="s">
        <v>316</v>
      </c>
      <c r="D308" s="110" t="s">
        <v>588</v>
      </c>
      <c r="E308" s="34" t="s">
        <v>498</v>
      </c>
      <c r="F308" s="631"/>
      <c r="G308" s="519"/>
      <c r="H308" s="651">
        <f t="shared" si="130"/>
        <v>0</v>
      </c>
      <c r="I308" s="631"/>
      <c r="J308" s="631"/>
      <c r="K308" s="683">
        <f t="shared" si="131"/>
        <v>0</v>
      </c>
      <c r="L308" s="359" t="str">
        <f t="shared" si="132"/>
        <v/>
      </c>
      <c r="M308" s="126"/>
      <c r="O308" s="480"/>
    </row>
    <row r="309" spans="1:45" ht="19.5" outlineLevel="2" thickBot="1" x14ac:dyDescent="0.35">
      <c r="A309" s="22"/>
      <c r="B309" s="428"/>
      <c r="C309" s="350" t="s">
        <v>317</v>
      </c>
      <c r="D309" s="110" t="s">
        <v>589</v>
      </c>
      <c r="E309" s="34">
        <v>70698</v>
      </c>
      <c r="F309" s="631"/>
      <c r="G309" s="519">
        <v>1</v>
      </c>
      <c r="H309" s="651">
        <f t="shared" si="130"/>
        <v>0</v>
      </c>
      <c r="I309" s="631"/>
      <c r="J309" s="631"/>
      <c r="K309" s="683">
        <f t="shared" si="131"/>
        <v>0</v>
      </c>
      <c r="L309" s="359" t="str">
        <f t="shared" si="132"/>
        <v/>
      </c>
      <c r="M309" s="134"/>
      <c r="O309" s="480"/>
    </row>
    <row r="310" spans="1:45" ht="15.75" outlineLevel="2" thickBot="1" x14ac:dyDescent="0.3">
      <c r="A310" s="22"/>
      <c r="B310" s="428"/>
      <c r="C310" s="429"/>
      <c r="D310" s="430" t="s">
        <v>638</v>
      </c>
      <c r="E310" s="429"/>
      <c r="F310" s="634"/>
      <c r="G310" s="524"/>
      <c r="H310" s="691"/>
      <c r="I310" s="634"/>
      <c r="J310" s="692"/>
      <c r="K310" s="693"/>
      <c r="L310" s="431"/>
      <c r="M310" s="124"/>
      <c r="O310" s="480"/>
    </row>
    <row r="311" spans="1:45" ht="19.5" outlineLevel="3" thickBot="1" x14ac:dyDescent="0.35">
      <c r="A311" s="20"/>
      <c r="B311" s="428"/>
      <c r="C311" s="345" t="s">
        <v>318</v>
      </c>
      <c r="D311" s="107" t="s">
        <v>252</v>
      </c>
      <c r="E311" s="449" t="s">
        <v>251</v>
      </c>
      <c r="F311" s="648">
        <f>'sous-traitance'!F128</f>
        <v>0</v>
      </c>
      <c r="G311" s="533">
        <f>'sous-traitance'!G128</f>
        <v>0</v>
      </c>
      <c r="H311" s="720">
        <f t="shared" si="130"/>
        <v>0</v>
      </c>
      <c r="I311" s="648">
        <f>'sous-traitance'!I128</f>
        <v>0</v>
      </c>
      <c r="J311" s="648">
        <f>'sous-traitance'!J128</f>
        <v>0</v>
      </c>
      <c r="K311" s="721">
        <f t="shared" si="131"/>
        <v>0</v>
      </c>
      <c r="L311" s="359" t="str">
        <f t="shared" ref="L311:L318" si="135">IF(ROUND(I311+J311,2)=ROUND(K311,2),"","!")</f>
        <v/>
      </c>
      <c r="M311" s="125"/>
      <c r="O311" s="480"/>
    </row>
    <row r="312" spans="1:45" ht="19.5" outlineLevel="3" thickBot="1" x14ac:dyDescent="0.35">
      <c r="A312" s="20"/>
      <c r="B312" s="428"/>
      <c r="C312" s="345" t="s">
        <v>409</v>
      </c>
      <c r="D312" s="107" t="s">
        <v>451</v>
      </c>
      <c r="E312" s="450">
        <v>6184</v>
      </c>
      <c r="F312" s="648">
        <f>'sous-traitance'!F129</f>
        <v>0</v>
      </c>
      <c r="G312" s="533">
        <f>'sous-traitance'!G129</f>
        <v>0</v>
      </c>
      <c r="H312" s="720">
        <f t="shared" si="130"/>
        <v>0</v>
      </c>
      <c r="I312" s="648">
        <f>'sous-traitance'!I129</f>
        <v>0</v>
      </c>
      <c r="J312" s="648">
        <f>'sous-traitance'!J129</f>
        <v>0</v>
      </c>
      <c r="K312" s="721">
        <f t="shared" si="131"/>
        <v>0</v>
      </c>
      <c r="L312" s="359" t="str">
        <f t="shared" si="135"/>
        <v/>
      </c>
      <c r="M312" s="126"/>
      <c r="O312" s="480"/>
    </row>
    <row r="313" spans="1:45" ht="19.5" outlineLevel="3" thickBot="1" x14ac:dyDescent="0.35">
      <c r="A313" s="20"/>
      <c r="B313" s="428"/>
      <c r="C313" s="350" t="s">
        <v>410</v>
      </c>
      <c r="D313" s="110" t="s">
        <v>590</v>
      </c>
      <c r="E313" s="451">
        <v>70723</v>
      </c>
      <c r="F313" s="649">
        <f>'sous-traitance'!F130</f>
        <v>0</v>
      </c>
      <c r="G313" s="554">
        <f>'sous-traitance'!G130</f>
        <v>0</v>
      </c>
      <c r="H313" s="910">
        <f>F313*G313</f>
        <v>0</v>
      </c>
      <c r="I313" s="720">
        <f>'sous-traitance'!I130</f>
        <v>0</v>
      </c>
      <c r="J313" s="688"/>
      <c r="K313" s="911">
        <f>H313</f>
        <v>0</v>
      </c>
      <c r="L313" s="359" t="str">
        <f t="shared" si="135"/>
        <v/>
      </c>
      <c r="M313" s="126"/>
      <c r="O313" s="480"/>
    </row>
    <row r="314" spans="1:45" ht="19.5" outlineLevel="3" thickBot="1" x14ac:dyDescent="0.35">
      <c r="A314" s="20"/>
      <c r="B314" s="428"/>
      <c r="C314" s="350" t="s">
        <v>445</v>
      </c>
      <c r="D314" s="110" t="s">
        <v>393</v>
      </c>
      <c r="E314" s="451">
        <v>70723</v>
      </c>
      <c r="F314" s="649">
        <f>'sous-traitance'!F131</f>
        <v>0</v>
      </c>
      <c r="G314" s="554">
        <f>'sous-traitance'!G131</f>
        <v>0</v>
      </c>
      <c r="H314" s="910">
        <f t="shared" ref="H314:H315" si="136">F314*G314</f>
        <v>0</v>
      </c>
      <c r="I314" s="688"/>
      <c r="J314" s="720">
        <f>'sous-traitance'!J131</f>
        <v>0</v>
      </c>
      <c r="K314" s="911">
        <f t="shared" ref="K314:K315" si="137">H314</f>
        <v>0</v>
      </c>
      <c r="L314" s="359" t="str">
        <f t="shared" si="135"/>
        <v/>
      </c>
      <c r="M314" s="126"/>
      <c r="O314" s="480"/>
    </row>
    <row r="315" spans="1:45" ht="19.5" outlineLevel="3" thickBot="1" x14ac:dyDescent="0.35">
      <c r="A315" s="20"/>
      <c r="B315" s="392"/>
      <c r="C315" s="350" t="s">
        <v>446</v>
      </c>
      <c r="D315" s="110" t="s">
        <v>541</v>
      </c>
      <c r="E315" s="451">
        <v>70723</v>
      </c>
      <c r="F315" s="649">
        <f>'sous-traitance'!F132</f>
        <v>0</v>
      </c>
      <c r="G315" s="554">
        <f>'sous-traitance'!G132</f>
        <v>0</v>
      </c>
      <c r="H315" s="910">
        <f t="shared" si="136"/>
        <v>0</v>
      </c>
      <c r="I315" s="688"/>
      <c r="J315" s="720">
        <f>'sous-traitance'!J132</f>
        <v>0</v>
      </c>
      <c r="K315" s="911">
        <f t="shared" si="137"/>
        <v>0</v>
      </c>
      <c r="L315" s="359" t="str">
        <f t="shared" si="135"/>
        <v/>
      </c>
      <c r="M315" s="126"/>
      <c r="O315" s="480"/>
    </row>
    <row r="316" spans="1:45" ht="19.5" outlineLevel="3" thickBot="1" x14ac:dyDescent="0.35">
      <c r="A316" s="22"/>
      <c r="B316" s="428"/>
      <c r="C316" s="350" t="s">
        <v>447</v>
      </c>
      <c r="D316" s="110" t="s">
        <v>588</v>
      </c>
      <c r="E316" s="451" t="s">
        <v>498</v>
      </c>
      <c r="F316" s="649">
        <f>'sous-traitance'!F133</f>
        <v>0</v>
      </c>
      <c r="G316" s="554">
        <f>'sous-traitance'!G133</f>
        <v>0</v>
      </c>
      <c r="H316" s="910">
        <f t="shared" ref="H316" si="138">F316*G316</f>
        <v>0</v>
      </c>
      <c r="I316" s="649">
        <f>'sous-traitance'!I133</f>
        <v>0</v>
      </c>
      <c r="J316" s="649">
        <f>'sous-traitance'!J133</f>
        <v>0</v>
      </c>
      <c r="K316" s="911">
        <f t="shared" ref="K316" si="139">H316</f>
        <v>0</v>
      </c>
      <c r="L316" s="359" t="str">
        <f t="shared" si="135"/>
        <v/>
      </c>
      <c r="M316" s="126"/>
      <c r="O316" s="480"/>
    </row>
    <row r="317" spans="1:45" ht="19.5" outlineLevel="3" thickBot="1" x14ac:dyDescent="0.35">
      <c r="A317" s="28"/>
      <c r="B317" s="439"/>
      <c r="C317" s="350" t="s">
        <v>448</v>
      </c>
      <c r="D317" s="110" t="s">
        <v>589</v>
      </c>
      <c r="E317" s="451">
        <v>70698</v>
      </c>
      <c r="F317" s="649">
        <f>'sous-traitance'!F134</f>
        <v>0</v>
      </c>
      <c r="G317" s="554">
        <f>'sous-traitance'!G134</f>
        <v>0</v>
      </c>
      <c r="H317" s="910">
        <f t="shared" si="130"/>
        <v>0</v>
      </c>
      <c r="I317" s="649">
        <f>'sous-traitance'!I134</f>
        <v>0</v>
      </c>
      <c r="J317" s="649">
        <f>'sous-traitance'!J134</f>
        <v>0</v>
      </c>
      <c r="K317" s="911">
        <f t="shared" si="131"/>
        <v>0</v>
      </c>
      <c r="L317" s="359" t="str">
        <f t="shared" si="135"/>
        <v/>
      </c>
      <c r="M317" s="134"/>
      <c r="O317" s="480"/>
    </row>
    <row r="318" spans="1:45" s="484" customFormat="1" ht="19.5" outlineLevel="2" thickBot="1" x14ac:dyDescent="0.35">
      <c r="A318" s="955" t="s">
        <v>609</v>
      </c>
      <c r="B318" s="956"/>
      <c r="C318" s="446"/>
      <c r="D318" s="447"/>
      <c r="E318" s="448"/>
      <c r="F318" s="636">
        <f>SUM(F301:F317)</f>
        <v>0</v>
      </c>
      <c r="G318" s="525" t="str">
        <f>IF(H318=0,"",H318/F318)</f>
        <v/>
      </c>
      <c r="H318" s="636">
        <f>SUM(H301:H317)</f>
        <v>0</v>
      </c>
      <c r="I318" s="636">
        <f>SUM(I301:I317)</f>
        <v>0</v>
      </c>
      <c r="J318" s="636">
        <f>SUM(J301:J317)</f>
        <v>0</v>
      </c>
      <c r="K318" s="695">
        <f t="shared" si="131"/>
        <v>0</v>
      </c>
      <c r="L318" s="359" t="str">
        <f t="shared" si="135"/>
        <v/>
      </c>
      <c r="M318" s="365" t="str">
        <f>IF(J315+J307+J306+J314=0,"",-(J315+J307+J306+J314)/(J318-(J315+J307+J306+J314)))</f>
        <v/>
      </c>
      <c r="N318" s="247"/>
      <c r="O318" s="480"/>
      <c r="P318" s="247"/>
      <c r="Q318" s="247"/>
      <c r="R318" s="481"/>
      <c r="S318" s="481"/>
      <c r="T318" s="481"/>
      <c r="U318" s="481"/>
      <c r="V318" s="481"/>
      <c r="W318" s="481"/>
      <c r="X318" s="481"/>
      <c r="Y318" s="481"/>
      <c r="Z318" s="481"/>
      <c r="AA318" s="481"/>
      <c r="AB318" s="481"/>
      <c r="AC318" s="481"/>
      <c r="AD318" s="481"/>
      <c r="AE318" s="481"/>
      <c r="AF318" s="481"/>
      <c r="AG318" s="481"/>
      <c r="AH318" s="481"/>
      <c r="AI318" s="481"/>
      <c r="AJ318" s="481"/>
      <c r="AK318" s="481"/>
      <c r="AL318" s="481"/>
      <c r="AM318" s="481"/>
      <c r="AN318" s="481"/>
      <c r="AO318" s="481"/>
      <c r="AP318" s="481"/>
      <c r="AQ318" s="481"/>
      <c r="AR318" s="481"/>
      <c r="AS318" s="481"/>
    </row>
    <row r="319" spans="1:45" ht="15.75" outlineLevel="1" thickBot="1" x14ac:dyDescent="0.3">
      <c r="A319" s="434" t="s">
        <v>137</v>
      </c>
      <c r="B319" s="435" t="s">
        <v>500</v>
      </c>
      <c r="C319" s="429"/>
      <c r="D319" s="430" t="s">
        <v>621</v>
      </c>
      <c r="E319" s="429"/>
      <c r="F319" s="637"/>
      <c r="G319" s="526"/>
      <c r="H319" s="696"/>
      <c r="I319" s="637"/>
      <c r="J319" s="697"/>
      <c r="K319" s="698"/>
      <c r="L319" s="436"/>
      <c r="M319" s="124"/>
      <c r="O319" s="480"/>
    </row>
    <row r="320" spans="1:45" ht="79.5" outlineLevel="2" thickBot="1" x14ac:dyDescent="0.35">
      <c r="A320" s="20"/>
      <c r="B320" s="428"/>
      <c r="C320" s="345" t="s">
        <v>319</v>
      </c>
      <c r="D320" s="107" t="s">
        <v>713</v>
      </c>
      <c r="E320" s="105" t="s">
        <v>164</v>
      </c>
      <c r="F320" s="575">
        <v>0</v>
      </c>
      <c r="G320" s="530">
        <v>0</v>
      </c>
      <c r="H320" s="708">
        <f t="shared" si="130"/>
        <v>0</v>
      </c>
      <c r="I320" s="575"/>
      <c r="J320" s="575"/>
      <c r="K320" s="709">
        <f t="shared" si="131"/>
        <v>0</v>
      </c>
      <c r="L320" s="359" t="str">
        <f t="shared" ref="L320:L323" si="140">IF(ROUND(I320+J320,2)=ROUND(K320,2),"","!")</f>
        <v/>
      </c>
      <c r="M320" s="125"/>
      <c r="O320" s="480"/>
    </row>
    <row r="321" spans="1:45" ht="34.5" outlineLevel="2" thickBot="1" x14ac:dyDescent="0.35">
      <c r="A321" s="20"/>
      <c r="B321" s="428"/>
      <c r="C321" s="345" t="s">
        <v>320</v>
      </c>
      <c r="D321" s="107" t="s">
        <v>622</v>
      </c>
      <c r="E321" s="33" t="s">
        <v>254</v>
      </c>
      <c r="F321" s="575">
        <v>0</v>
      </c>
      <c r="G321" s="530">
        <v>0</v>
      </c>
      <c r="H321" s="708">
        <f t="shared" si="130"/>
        <v>0</v>
      </c>
      <c r="I321" s="575"/>
      <c r="J321" s="575"/>
      <c r="K321" s="709">
        <f t="shared" si="131"/>
        <v>0</v>
      </c>
      <c r="L321" s="359" t="str">
        <f t="shared" si="140"/>
        <v/>
      </c>
      <c r="M321" s="126"/>
      <c r="O321" s="480"/>
    </row>
    <row r="322" spans="1:45" ht="19.5" outlineLevel="2" thickBot="1" x14ac:dyDescent="0.35">
      <c r="A322" s="20"/>
      <c r="B322" s="428"/>
      <c r="C322" s="345" t="s">
        <v>321</v>
      </c>
      <c r="D322" s="107" t="s">
        <v>257</v>
      </c>
      <c r="E322" s="35" t="s">
        <v>258</v>
      </c>
      <c r="F322" s="575">
        <v>0</v>
      </c>
      <c r="G322" s="530">
        <v>0</v>
      </c>
      <c r="H322" s="708">
        <f t="shared" si="130"/>
        <v>0</v>
      </c>
      <c r="I322" s="575"/>
      <c r="J322" s="575"/>
      <c r="K322" s="709">
        <f t="shared" si="131"/>
        <v>0</v>
      </c>
      <c r="L322" s="359" t="str">
        <f t="shared" si="140"/>
        <v/>
      </c>
      <c r="M322" s="126"/>
      <c r="O322" s="480"/>
    </row>
    <row r="323" spans="1:45" ht="19.5" outlineLevel="2" thickBot="1" x14ac:dyDescent="0.35">
      <c r="A323" s="22"/>
      <c r="B323" s="428"/>
      <c r="C323" s="350" t="s">
        <v>322</v>
      </c>
      <c r="D323" s="110" t="s">
        <v>589</v>
      </c>
      <c r="E323" s="34">
        <v>70698</v>
      </c>
      <c r="F323" s="631">
        <v>0</v>
      </c>
      <c r="G323" s="519">
        <v>1</v>
      </c>
      <c r="H323" s="651">
        <f t="shared" si="130"/>
        <v>0</v>
      </c>
      <c r="I323" s="631"/>
      <c r="J323" s="631">
        <v>0</v>
      </c>
      <c r="K323" s="683">
        <f t="shared" si="131"/>
        <v>0</v>
      </c>
      <c r="L323" s="359" t="str">
        <f t="shared" si="140"/>
        <v/>
      </c>
      <c r="M323" s="134"/>
      <c r="O323" s="480"/>
    </row>
    <row r="324" spans="1:45" ht="15.75" outlineLevel="2" thickBot="1" x14ac:dyDescent="0.3">
      <c r="A324" s="22"/>
      <c r="B324" s="428"/>
      <c r="C324" s="429"/>
      <c r="D324" s="430" t="s">
        <v>638</v>
      </c>
      <c r="E324" s="429"/>
      <c r="F324" s="637"/>
      <c r="G324" s="526"/>
      <c r="H324" s="696"/>
      <c r="I324" s="637"/>
      <c r="J324" s="697"/>
      <c r="K324" s="698"/>
      <c r="L324" s="436"/>
      <c r="M324" s="124"/>
      <c r="O324" s="480"/>
    </row>
    <row r="325" spans="1:45" ht="19.5" outlineLevel="3" thickBot="1" x14ac:dyDescent="0.35">
      <c r="A325" s="20"/>
      <c r="B325" s="428"/>
      <c r="C325" s="345" t="s">
        <v>323</v>
      </c>
      <c r="D325" s="107" t="s">
        <v>252</v>
      </c>
      <c r="E325" s="35" t="s">
        <v>251</v>
      </c>
      <c r="F325" s="648">
        <f>'sous-traitance'!F137</f>
        <v>0</v>
      </c>
      <c r="G325" s="533">
        <f>'sous-traitance'!G137</f>
        <v>0</v>
      </c>
      <c r="H325" s="720">
        <f t="shared" si="130"/>
        <v>0</v>
      </c>
      <c r="I325" s="648">
        <f>'sous-traitance'!I137</f>
        <v>0</v>
      </c>
      <c r="J325" s="648">
        <f>'sous-traitance'!J137</f>
        <v>0</v>
      </c>
      <c r="K325" s="721">
        <f t="shared" si="131"/>
        <v>0</v>
      </c>
      <c r="L325" s="359" t="str">
        <f t="shared" ref="L325:L327" si="141">IF(ROUND(I325+J325,2)=ROUND(K325,2),"","!")</f>
        <v/>
      </c>
      <c r="M325" s="125"/>
      <c r="O325" s="480"/>
    </row>
    <row r="326" spans="1:45" ht="19.5" outlineLevel="3" thickBot="1" x14ac:dyDescent="0.35">
      <c r="A326" s="28"/>
      <c r="B326" s="439"/>
      <c r="C326" s="350" t="s">
        <v>324</v>
      </c>
      <c r="D326" s="110" t="s">
        <v>589</v>
      </c>
      <c r="E326" s="34">
        <v>70698</v>
      </c>
      <c r="F326" s="649">
        <f>'sous-traitance'!F138</f>
        <v>0</v>
      </c>
      <c r="G326" s="554">
        <f>'sous-traitance'!G138</f>
        <v>0</v>
      </c>
      <c r="H326" s="910">
        <f t="shared" si="130"/>
        <v>0</v>
      </c>
      <c r="I326" s="649">
        <f>'sous-traitance'!I138</f>
        <v>0</v>
      </c>
      <c r="J326" s="649">
        <f>'sous-traitance'!J138</f>
        <v>0</v>
      </c>
      <c r="K326" s="911">
        <f t="shared" si="131"/>
        <v>0</v>
      </c>
      <c r="L326" s="359" t="str">
        <f t="shared" si="141"/>
        <v/>
      </c>
      <c r="M326" s="134"/>
      <c r="O326" s="480"/>
    </row>
    <row r="327" spans="1:45" s="484" customFormat="1" ht="29.25" customHeight="1" outlineLevel="2" thickBot="1" x14ac:dyDescent="0.35">
      <c r="A327" s="957" t="s">
        <v>610</v>
      </c>
      <c r="B327" s="958"/>
      <c r="C327" s="446"/>
      <c r="D327" s="447"/>
      <c r="E327" s="448"/>
      <c r="F327" s="636">
        <f>SUM(F320:F326)</f>
        <v>0</v>
      </c>
      <c r="G327" s="525" t="str">
        <f>IF(H327=0,"",H327/F327)</f>
        <v/>
      </c>
      <c r="H327" s="636">
        <f>SUM(H320:H326)</f>
        <v>0</v>
      </c>
      <c r="I327" s="636">
        <f>SUM(I320:I326)</f>
        <v>0</v>
      </c>
      <c r="J327" s="636">
        <f>SUM(J320:J326)</f>
        <v>0</v>
      </c>
      <c r="K327" s="695">
        <f t="shared" si="131"/>
        <v>0</v>
      </c>
      <c r="L327" s="359" t="str">
        <f t="shared" si="141"/>
        <v/>
      </c>
      <c r="M327" s="366"/>
      <c r="N327" s="247"/>
      <c r="O327" s="480"/>
      <c r="P327" s="247"/>
      <c r="Q327" s="481"/>
      <c r="R327" s="481"/>
      <c r="S327" s="481"/>
      <c r="T327" s="481"/>
      <c r="U327" s="481"/>
      <c r="V327" s="481"/>
      <c r="W327" s="481"/>
      <c r="X327" s="481"/>
      <c r="Y327" s="481"/>
      <c r="Z327" s="481"/>
      <c r="AA327" s="481"/>
      <c r="AB327" s="481"/>
      <c r="AC327" s="481"/>
      <c r="AD327" s="481"/>
      <c r="AE327" s="481"/>
      <c r="AF327" s="481"/>
      <c r="AG327" s="481"/>
      <c r="AH327" s="481"/>
      <c r="AI327" s="481"/>
      <c r="AJ327" s="481"/>
      <c r="AK327" s="481"/>
      <c r="AL327" s="481"/>
      <c r="AM327" s="481"/>
      <c r="AN327" s="481"/>
      <c r="AO327" s="481"/>
      <c r="AP327" s="481"/>
      <c r="AQ327" s="481"/>
      <c r="AR327" s="481"/>
      <c r="AS327" s="481"/>
    </row>
    <row r="328" spans="1:45" ht="32.25" customHeight="1" outlineLevel="1" thickBot="1" x14ac:dyDescent="0.3">
      <c r="A328" s="434" t="s">
        <v>138</v>
      </c>
      <c r="B328" s="435" t="s">
        <v>627</v>
      </c>
      <c r="C328" s="429"/>
      <c r="D328" s="430" t="s">
        <v>621</v>
      </c>
      <c r="E328" s="429"/>
      <c r="F328" s="637"/>
      <c r="G328" s="526"/>
      <c r="H328" s="696"/>
      <c r="I328" s="637"/>
      <c r="J328" s="697"/>
      <c r="K328" s="698"/>
      <c r="L328" s="436"/>
      <c r="M328" s="124"/>
      <c r="O328" s="480"/>
    </row>
    <row r="329" spans="1:45" ht="19.5" outlineLevel="2" thickBot="1" x14ac:dyDescent="0.35">
      <c r="A329" s="20"/>
      <c r="B329" s="428"/>
      <c r="C329" s="345" t="s">
        <v>325</v>
      </c>
      <c r="D329" s="107" t="s">
        <v>628</v>
      </c>
      <c r="E329" s="105" t="s">
        <v>259</v>
      </c>
      <c r="F329" s="575">
        <v>0</v>
      </c>
      <c r="G329" s="530">
        <v>0</v>
      </c>
      <c r="H329" s="708">
        <f t="shared" si="130"/>
        <v>0</v>
      </c>
      <c r="I329" s="575"/>
      <c r="J329" s="575"/>
      <c r="K329" s="709">
        <f t="shared" si="131"/>
        <v>0</v>
      </c>
      <c r="L329" s="359" t="str">
        <f t="shared" ref="L329:L337" si="142">IF(ROUND(I329+J329,2)=ROUND(K329,2),"","!")</f>
        <v/>
      </c>
      <c r="M329" s="125"/>
      <c r="O329" s="480"/>
    </row>
    <row r="330" spans="1:45" ht="78.75" customHeight="1" outlineLevel="2" thickBot="1" x14ac:dyDescent="0.35">
      <c r="A330" s="20"/>
      <c r="B330" s="428"/>
      <c r="C330" s="345" t="s">
        <v>326</v>
      </c>
      <c r="D330" s="107" t="s">
        <v>713</v>
      </c>
      <c r="E330" s="105" t="s">
        <v>164</v>
      </c>
      <c r="F330" s="575">
        <v>0</v>
      </c>
      <c r="G330" s="530">
        <v>0</v>
      </c>
      <c r="H330" s="708">
        <f t="shared" si="130"/>
        <v>0</v>
      </c>
      <c r="I330" s="575"/>
      <c r="J330" s="575"/>
      <c r="K330" s="709">
        <f t="shared" si="131"/>
        <v>0</v>
      </c>
      <c r="L330" s="359" t="str">
        <f t="shared" si="142"/>
        <v/>
      </c>
      <c r="M330" s="126"/>
      <c r="O330" s="480"/>
    </row>
    <row r="331" spans="1:45" ht="34.5" outlineLevel="2" thickBot="1" x14ac:dyDescent="0.35">
      <c r="A331" s="20"/>
      <c r="B331" s="428"/>
      <c r="C331" s="345" t="s">
        <v>327</v>
      </c>
      <c r="D331" s="107" t="s">
        <v>622</v>
      </c>
      <c r="E331" s="33" t="s">
        <v>254</v>
      </c>
      <c r="F331" s="575">
        <v>0</v>
      </c>
      <c r="G331" s="530">
        <v>0</v>
      </c>
      <c r="H331" s="708">
        <f t="shared" si="130"/>
        <v>0</v>
      </c>
      <c r="I331" s="575"/>
      <c r="J331" s="575"/>
      <c r="K331" s="709">
        <f t="shared" si="131"/>
        <v>0</v>
      </c>
      <c r="L331" s="359" t="str">
        <f t="shared" si="142"/>
        <v/>
      </c>
      <c r="M331" s="126"/>
      <c r="O331" s="480"/>
    </row>
    <row r="332" spans="1:45" ht="19.5" outlineLevel="2" thickBot="1" x14ac:dyDescent="0.35">
      <c r="A332" s="20"/>
      <c r="B332" s="428"/>
      <c r="C332" s="345" t="s">
        <v>328</v>
      </c>
      <c r="D332" s="107" t="s">
        <v>257</v>
      </c>
      <c r="E332" s="35" t="s">
        <v>258</v>
      </c>
      <c r="F332" s="575">
        <v>0</v>
      </c>
      <c r="G332" s="530">
        <v>0</v>
      </c>
      <c r="H332" s="708">
        <f t="shared" si="130"/>
        <v>0</v>
      </c>
      <c r="I332" s="575"/>
      <c r="J332" s="575"/>
      <c r="K332" s="709">
        <f t="shared" si="131"/>
        <v>0</v>
      </c>
      <c r="L332" s="359" t="str">
        <f t="shared" si="142"/>
        <v/>
      </c>
      <c r="M332" s="126"/>
      <c r="O332" s="480"/>
    </row>
    <row r="333" spans="1:45" ht="19.5" outlineLevel="2" thickBot="1" x14ac:dyDescent="0.35">
      <c r="A333" s="20"/>
      <c r="B333" s="428"/>
      <c r="C333" s="345" t="s">
        <v>329</v>
      </c>
      <c r="D333" s="107" t="s">
        <v>451</v>
      </c>
      <c r="E333" s="105">
        <v>6184</v>
      </c>
      <c r="F333" s="575">
        <v>0</v>
      </c>
      <c r="G333" s="530">
        <v>0</v>
      </c>
      <c r="H333" s="708">
        <f t="shared" si="130"/>
        <v>0</v>
      </c>
      <c r="I333" s="575"/>
      <c r="J333" s="575"/>
      <c r="K333" s="709">
        <f t="shared" si="131"/>
        <v>0</v>
      </c>
      <c r="L333" s="359" t="str">
        <f t="shared" si="142"/>
        <v/>
      </c>
      <c r="M333" s="126"/>
      <c r="O333" s="480"/>
    </row>
    <row r="334" spans="1:45" ht="19.5" outlineLevel="2" thickBot="1" x14ac:dyDescent="0.35">
      <c r="A334" s="20"/>
      <c r="B334" s="428"/>
      <c r="C334" s="350" t="s">
        <v>330</v>
      </c>
      <c r="D334" s="110" t="s">
        <v>590</v>
      </c>
      <c r="E334" s="34">
        <v>70723</v>
      </c>
      <c r="F334" s="631"/>
      <c r="G334" s="519"/>
      <c r="H334" s="651">
        <f>F334*G334</f>
        <v>0</v>
      </c>
      <c r="I334" s="720">
        <f>H334</f>
        <v>0</v>
      </c>
      <c r="J334" s="688"/>
      <c r="K334" s="683">
        <f>H334</f>
        <v>0</v>
      </c>
      <c r="L334" s="359" t="str">
        <f t="shared" si="142"/>
        <v/>
      </c>
      <c r="M334" s="126"/>
      <c r="O334" s="480"/>
    </row>
    <row r="335" spans="1:45" ht="19.5" outlineLevel="2" thickBot="1" x14ac:dyDescent="0.35">
      <c r="A335" s="20"/>
      <c r="B335" s="428"/>
      <c r="C335" s="350" t="s">
        <v>331</v>
      </c>
      <c r="D335" s="110" t="s">
        <v>393</v>
      </c>
      <c r="E335" s="34">
        <v>70723</v>
      </c>
      <c r="F335" s="631"/>
      <c r="G335" s="519"/>
      <c r="H335" s="651">
        <f t="shared" ref="H335:H336" si="143">F335*G335</f>
        <v>0</v>
      </c>
      <c r="I335" s="688"/>
      <c r="J335" s="720">
        <f>H335</f>
        <v>0</v>
      </c>
      <c r="K335" s="683">
        <f t="shared" ref="K335:K336" si="144">H335</f>
        <v>0</v>
      </c>
      <c r="L335" s="359" t="str">
        <f t="shared" si="142"/>
        <v/>
      </c>
      <c r="M335" s="126"/>
      <c r="O335" s="480"/>
    </row>
    <row r="336" spans="1:45" ht="19.5" outlineLevel="2" thickBot="1" x14ac:dyDescent="0.35">
      <c r="A336" s="20"/>
      <c r="B336" s="392"/>
      <c r="C336" s="350" t="s">
        <v>388</v>
      </c>
      <c r="D336" s="110" t="s">
        <v>541</v>
      </c>
      <c r="E336" s="34">
        <v>70723</v>
      </c>
      <c r="F336" s="631"/>
      <c r="G336" s="519"/>
      <c r="H336" s="651">
        <f t="shared" si="143"/>
        <v>0</v>
      </c>
      <c r="I336" s="688"/>
      <c r="J336" s="720">
        <f>H336</f>
        <v>0</v>
      </c>
      <c r="K336" s="683">
        <f t="shared" si="144"/>
        <v>0</v>
      </c>
      <c r="L336" s="359" t="str">
        <f t="shared" si="142"/>
        <v/>
      </c>
      <c r="M336" s="126"/>
      <c r="O336" s="480"/>
    </row>
    <row r="337" spans="1:45" ht="19.5" outlineLevel="2" thickBot="1" x14ac:dyDescent="0.35">
      <c r="A337" s="22"/>
      <c r="B337" s="428"/>
      <c r="C337" s="350" t="s">
        <v>389</v>
      </c>
      <c r="D337" s="110" t="s">
        <v>588</v>
      </c>
      <c r="E337" s="34" t="s">
        <v>498</v>
      </c>
      <c r="F337" s="631"/>
      <c r="G337" s="519"/>
      <c r="H337" s="651">
        <f t="shared" si="130"/>
        <v>0</v>
      </c>
      <c r="I337" s="631"/>
      <c r="J337" s="631"/>
      <c r="K337" s="683">
        <f t="shared" si="131"/>
        <v>0</v>
      </c>
      <c r="L337" s="359" t="str">
        <f t="shared" si="142"/>
        <v/>
      </c>
      <c r="M337" s="134"/>
      <c r="O337" s="480"/>
    </row>
    <row r="338" spans="1:45" ht="15.75" outlineLevel="2" thickBot="1" x14ac:dyDescent="0.3">
      <c r="A338" s="22"/>
      <c r="B338" s="428"/>
      <c r="C338" s="429"/>
      <c r="D338" s="430" t="s">
        <v>639</v>
      </c>
      <c r="E338" s="429"/>
      <c r="F338" s="634"/>
      <c r="G338" s="524"/>
      <c r="H338" s="691"/>
      <c r="I338" s="634"/>
      <c r="J338" s="692"/>
      <c r="K338" s="693"/>
      <c r="L338" s="431"/>
      <c r="M338" s="124"/>
      <c r="O338" s="480"/>
    </row>
    <row r="339" spans="1:45" ht="29.25" outlineLevel="3" thickBot="1" x14ac:dyDescent="0.5">
      <c r="A339" s="20"/>
      <c r="B339" s="428"/>
      <c r="C339" s="345" t="s">
        <v>405</v>
      </c>
      <c r="D339" s="107" t="s">
        <v>252</v>
      </c>
      <c r="E339" s="449" t="s">
        <v>251</v>
      </c>
      <c r="F339" s="648">
        <f>'sous-traitance'!F141</f>
        <v>0</v>
      </c>
      <c r="G339" s="533">
        <f>'sous-traitance'!G141</f>
        <v>0</v>
      </c>
      <c r="H339" s="720">
        <f t="shared" si="130"/>
        <v>0</v>
      </c>
      <c r="I339" s="648">
        <f>'sous-traitance'!I141</f>
        <v>0</v>
      </c>
      <c r="J339" s="648">
        <f>'sous-traitance'!J141</f>
        <v>0</v>
      </c>
      <c r="K339" s="721">
        <f t="shared" si="131"/>
        <v>0</v>
      </c>
      <c r="L339" s="393" t="str">
        <f t="shared" ref="L339:L345" si="145">IF(ROUND(I361+J361,2)=ROUND(K361,2),"","!")</f>
        <v/>
      </c>
      <c r="M339" s="125"/>
      <c r="O339" s="480"/>
    </row>
    <row r="340" spans="1:45" ht="29.25" outlineLevel="3" thickBot="1" x14ac:dyDescent="0.5">
      <c r="A340" s="20"/>
      <c r="B340" s="428"/>
      <c r="C340" s="345" t="s">
        <v>406</v>
      </c>
      <c r="D340" s="107" t="s">
        <v>451</v>
      </c>
      <c r="E340" s="450">
        <v>6184</v>
      </c>
      <c r="F340" s="648">
        <f>'sous-traitance'!F142</f>
        <v>0</v>
      </c>
      <c r="G340" s="533">
        <f>'sous-traitance'!G142</f>
        <v>0</v>
      </c>
      <c r="H340" s="720">
        <f t="shared" si="130"/>
        <v>0</v>
      </c>
      <c r="I340" s="648">
        <f>'sous-traitance'!I142</f>
        <v>0</v>
      </c>
      <c r="J340" s="648">
        <f>'sous-traitance'!J142</f>
        <v>0</v>
      </c>
      <c r="K340" s="721">
        <f t="shared" si="131"/>
        <v>0</v>
      </c>
      <c r="L340" s="393" t="str">
        <f t="shared" si="145"/>
        <v/>
      </c>
      <c r="M340" s="126"/>
      <c r="O340" s="480"/>
    </row>
    <row r="341" spans="1:45" ht="29.25" outlineLevel="3" thickBot="1" x14ac:dyDescent="0.5">
      <c r="A341" s="20"/>
      <c r="B341" s="428"/>
      <c r="C341" s="350" t="s">
        <v>407</v>
      </c>
      <c r="D341" s="110" t="s">
        <v>590</v>
      </c>
      <c r="E341" s="451">
        <v>70723</v>
      </c>
      <c r="F341" s="649">
        <f>'sous-traitance'!F143</f>
        <v>0</v>
      </c>
      <c r="G341" s="554">
        <f>'sous-traitance'!G143</f>
        <v>0</v>
      </c>
      <c r="H341" s="910">
        <f>F341*G341</f>
        <v>0</v>
      </c>
      <c r="I341" s="720">
        <f>'sous-traitance'!I143</f>
        <v>0</v>
      </c>
      <c r="J341" s="688"/>
      <c r="K341" s="911">
        <f>H341</f>
        <v>0</v>
      </c>
      <c r="L341" s="393" t="str">
        <f t="shared" si="145"/>
        <v/>
      </c>
      <c r="M341" s="126"/>
      <c r="O341" s="480"/>
    </row>
    <row r="342" spans="1:45" ht="29.25" outlineLevel="3" thickBot="1" x14ac:dyDescent="0.5">
      <c r="A342" s="20"/>
      <c r="B342" s="428"/>
      <c r="C342" s="350" t="s">
        <v>408</v>
      </c>
      <c r="D342" s="110" t="s">
        <v>393</v>
      </c>
      <c r="E342" s="451">
        <v>70723</v>
      </c>
      <c r="F342" s="649">
        <f>'sous-traitance'!F144</f>
        <v>0</v>
      </c>
      <c r="G342" s="554">
        <f>'sous-traitance'!G144</f>
        <v>0</v>
      </c>
      <c r="H342" s="910">
        <f t="shared" ref="H342:H343" si="146">F342*G342</f>
        <v>0</v>
      </c>
      <c r="I342" s="688"/>
      <c r="J342" s="720">
        <f>'sous-traitance'!J144</f>
        <v>0</v>
      </c>
      <c r="K342" s="911">
        <f t="shared" ref="K342:K343" si="147">H342</f>
        <v>0</v>
      </c>
      <c r="L342" s="393" t="str">
        <f t="shared" si="145"/>
        <v/>
      </c>
      <c r="M342" s="126"/>
      <c r="O342" s="480"/>
    </row>
    <row r="343" spans="1:45" ht="29.25" outlineLevel="3" thickBot="1" x14ac:dyDescent="0.5">
      <c r="A343" s="20"/>
      <c r="B343" s="392"/>
      <c r="C343" s="350" t="s">
        <v>449</v>
      </c>
      <c r="D343" s="110" t="s">
        <v>541</v>
      </c>
      <c r="E343" s="451">
        <v>70723</v>
      </c>
      <c r="F343" s="649">
        <f>'sous-traitance'!F145</f>
        <v>0</v>
      </c>
      <c r="G343" s="554">
        <f>'sous-traitance'!G145</f>
        <v>0</v>
      </c>
      <c r="H343" s="910">
        <f t="shared" si="146"/>
        <v>0</v>
      </c>
      <c r="I343" s="688"/>
      <c r="J343" s="720">
        <f>'sous-traitance'!J145</f>
        <v>0</v>
      </c>
      <c r="K343" s="911">
        <f t="shared" si="147"/>
        <v>0</v>
      </c>
      <c r="L343" s="393" t="str">
        <f t="shared" si="145"/>
        <v/>
      </c>
      <c r="M343" s="126"/>
      <c r="O343" s="480"/>
    </row>
    <row r="344" spans="1:45" s="485" customFormat="1" ht="29.25" outlineLevel="3" thickBot="1" x14ac:dyDescent="0.5">
      <c r="A344" s="140"/>
      <c r="B344" s="452"/>
      <c r="C344" s="350" t="s">
        <v>450</v>
      </c>
      <c r="D344" s="110" t="s">
        <v>588</v>
      </c>
      <c r="E344" s="451" t="s">
        <v>498</v>
      </c>
      <c r="F344" s="649">
        <f>'sous-traitance'!F146</f>
        <v>0</v>
      </c>
      <c r="G344" s="554">
        <f>'sous-traitance'!G146</f>
        <v>0</v>
      </c>
      <c r="H344" s="910">
        <f t="shared" si="130"/>
        <v>0</v>
      </c>
      <c r="I344" s="649">
        <f>'sous-traitance'!I146</f>
        <v>0</v>
      </c>
      <c r="J344" s="649">
        <f>'sous-traitance'!J146</f>
        <v>0</v>
      </c>
      <c r="K344" s="911">
        <f t="shared" si="131"/>
        <v>0</v>
      </c>
      <c r="L344" s="393" t="str">
        <f t="shared" si="145"/>
        <v/>
      </c>
      <c r="M344" s="142"/>
      <c r="N344" s="247"/>
      <c r="O344" s="499"/>
    </row>
    <row r="345" spans="1:45" s="484" customFormat="1" ht="32.25" customHeight="1" outlineLevel="2" thickBot="1" x14ac:dyDescent="0.5">
      <c r="A345" s="957" t="s">
        <v>611</v>
      </c>
      <c r="B345" s="958"/>
      <c r="C345" s="446"/>
      <c r="D345" s="447"/>
      <c r="E345" s="448"/>
      <c r="F345" s="636">
        <f>SUM(F329:F344)</f>
        <v>0</v>
      </c>
      <c r="G345" s="525" t="str">
        <f>IF(H345=0,"",H345/F345)</f>
        <v/>
      </c>
      <c r="H345" s="636">
        <f>SUM(H329:H344)</f>
        <v>0</v>
      </c>
      <c r="I345" s="636">
        <f>SUM(I329:I344)</f>
        <v>0</v>
      </c>
      <c r="J345" s="636">
        <f>SUM(J329:J344)</f>
        <v>0</v>
      </c>
      <c r="K345" s="695">
        <f t="shared" si="131"/>
        <v>0</v>
      </c>
      <c r="L345" s="393" t="str">
        <f t="shared" si="145"/>
        <v/>
      </c>
      <c r="M345" s="365" t="str">
        <f>IF(J343+J336+J335+J342=0,"",-(J343+J336+J335+J342)/(J345-(J343+J336+J335+J342)))</f>
        <v/>
      </c>
      <c r="N345" s="247"/>
      <c r="O345" s="482"/>
      <c r="P345" s="481"/>
      <c r="Q345" s="481"/>
      <c r="R345" s="481"/>
      <c r="S345" s="481"/>
      <c r="T345" s="481"/>
      <c r="U345" s="481"/>
      <c r="V345" s="481"/>
      <c r="W345" s="481"/>
      <c r="X345" s="481"/>
      <c r="Y345" s="481"/>
      <c r="Z345" s="481"/>
      <c r="AA345" s="481"/>
      <c r="AB345" s="481"/>
      <c r="AC345" s="481"/>
      <c r="AD345" s="481"/>
      <c r="AE345" s="481"/>
      <c r="AF345" s="481"/>
      <c r="AG345" s="481"/>
      <c r="AH345" s="481"/>
      <c r="AI345" s="481"/>
      <c r="AJ345" s="481"/>
      <c r="AK345" s="481"/>
      <c r="AL345" s="481"/>
      <c r="AM345" s="481"/>
      <c r="AN345" s="481"/>
      <c r="AO345" s="481"/>
      <c r="AP345" s="481"/>
      <c r="AQ345" s="481"/>
      <c r="AR345" s="481"/>
      <c r="AS345" s="481"/>
    </row>
    <row r="346" spans="1:45" ht="41.25" customHeight="1" outlineLevel="1" thickBot="1" x14ac:dyDescent="0.3">
      <c r="A346" s="434" t="s">
        <v>373</v>
      </c>
      <c r="B346" s="453" t="s">
        <v>680</v>
      </c>
      <c r="C346" s="429"/>
      <c r="D346" s="430" t="s">
        <v>621</v>
      </c>
      <c r="E346" s="429"/>
      <c r="F346" s="637"/>
      <c r="G346" s="526"/>
      <c r="H346" s="696"/>
      <c r="I346" s="637"/>
      <c r="J346" s="697"/>
      <c r="K346" s="698"/>
      <c r="L346" s="436"/>
      <c r="M346" s="124"/>
      <c r="O346" s="480"/>
    </row>
    <row r="347" spans="1:45" ht="79.5" outlineLevel="2" thickBot="1" x14ac:dyDescent="0.35">
      <c r="A347" s="20"/>
      <c r="B347" s="428"/>
      <c r="C347" s="345" t="s">
        <v>374</v>
      </c>
      <c r="D347" s="107" t="s">
        <v>713</v>
      </c>
      <c r="E347" s="105" t="s">
        <v>164</v>
      </c>
      <c r="F347" s="575">
        <v>0</v>
      </c>
      <c r="G347" s="530">
        <v>0</v>
      </c>
      <c r="H347" s="708">
        <f t="shared" ref="H347:H355" si="148">F347*G347</f>
        <v>0</v>
      </c>
      <c r="I347" s="575"/>
      <c r="J347" s="575"/>
      <c r="K347" s="709">
        <f t="shared" ref="K347:K355" si="149">H347</f>
        <v>0</v>
      </c>
      <c r="L347" s="359" t="str">
        <f t="shared" ref="L347:L355" si="150">IF(ROUND(I347+J347,2)=ROUND(K347,2),"","!")</f>
        <v/>
      </c>
      <c r="M347" s="125"/>
      <c r="O347" s="480"/>
    </row>
    <row r="348" spans="1:45" ht="34.5" outlineLevel="2" thickBot="1" x14ac:dyDescent="0.35">
      <c r="A348" s="20"/>
      <c r="B348" s="428"/>
      <c r="C348" s="345" t="s">
        <v>375</v>
      </c>
      <c r="D348" s="107" t="s">
        <v>622</v>
      </c>
      <c r="E348" s="33" t="s">
        <v>254</v>
      </c>
      <c r="F348" s="575">
        <v>0</v>
      </c>
      <c r="G348" s="530">
        <v>0</v>
      </c>
      <c r="H348" s="708">
        <f t="shared" si="148"/>
        <v>0</v>
      </c>
      <c r="I348" s="575"/>
      <c r="J348" s="575"/>
      <c r="K348" s="709">
        <f t="shared" si="149"/>
        <v>0</v>
      </c>
      <c r="L348" s="359" t="str">
        <f t="shared" si="150"/>
        <v/>
      </c>
      <c r="M348" s="126"/>
      <c r="O348" s="480"/>
    </row>
    <row r="349" spans="1:45" ht="19.5" outlineLevel="2" thickBot="1" x14ac:dyDescent="0.35">
      <c r="A349" s="20"/>
      <c r="B349" s="428"/>
      <c r="C349" s="345" t="s">
        <v>376</v>
      </c>
      <c r="D349" s="107" t="s">
        <v>257</v>
      </c>
      <c r="E349" s="35" t="s">
        <v>258</v>
      </c>
      <c r="F349" s="575">
        <v>0</v>
      </c>
      <c r="G349" s="530">
        <v>0</v>
      </c>
      <c r="H349" s="708">
        <f t="shared" si="148"/>
        <v>0</v>
      </c>
      <c r="I349" s="575"/>
      <c r="J349" s="575"/>
      <c r="K349" s="709">
        <f t="shared" si="149"/>
        <v>0</v>
      </c>
      <c r="L349" s="359" t="str">
        <f t="shared" si="150"/>
        <v/>
      </c>
      <c r="M349" s="126"/>
      <c r="O349" s="480"/>
    </row>
    <row r="350" spans="1:45" ht="19.5" outlineLevel="2" thickBot="1" x14ac:dyDescent="0.35">
      <c r="A350" s="20"/>
      <c r="B350" s="428"/>
      <c r="C350" s="345" t="s">
        <v>377</v>
      </c>
      <c r="D350" s="107" t="s">
        <v>451</v>
      </c>
      <c r="E350" s="105">
        <v>6184</v>
      </c>
      <c r="F350" s="575">
        <v>0</v>
      </c>
      <c r="G350" s="530">
        <v>0</v>
      </c>
      <c r="H350" s="708">
        <f t="shared" si="148"/>
        <v>0</v>
      </c>
      <c r="I350" s="575"/>
      <c r="J350" s="575"/>
      <c r="K350" s="709">
        <f t="shared" si="149"/>
        <v>0</v>
      </c>
      <c r="L350" s="359" t="str">
        <f t="shared" si="150"/>
        <v/>
      </c>
      <c r="M350" s="126"/>
      <c r="O350" s="480"/>
    </row>
    <row r="351" spans="1:45" ht="19.5" outlineLevel="2" thickBot="1" x14ac:dyDescent="0.35">
      <c r="A351" s="20"/>
      <c r="B351" s="428"/>
      <c r="C351" s="350" t="s">
        <v>378</v>
      </c>
      <c r="D351" s="110" t="s">
        <v>590</v>
      </c>
      <c r="E351" s="34">
        <v>70723</v>
      </c>
      <c r="F351" s="631"/>
      <c r="G351" s="519"/>
      <c r="H351" s="651">
        <f>F351*G351</f>
        <v>0</v>
      </c>
      <c r="I351" s="720">
        <f>H351</f>
        <v>0</v>
      </c>
      <c r="J351" s="684"/>
      <c r="K351" s="683">
        <f>H351</f>
        <v>0</v>
      </c>
      <c r="L351" s="359" t="str">
        <f t="shared" si="150"/>
        <v/>
      </c>
      <c r="M351" s="126"/>
      <c r="O351" s="480"/>
    </row>
    <row r="352" spans="1:45" ht="19.5" outlineLevel="2" thickBot="1" x14ac:dyDescent="0.35">
      <c r="A352" s="20"/>
      <c r="B352" s="428"/>
      <c r="C352" s="350" t="s">
        <v>379</v>
      </c>
      <c r="D352" s="110" t="s">
        <v>393</v>
      </c>
      <c r="E352" s="34">
        <v>70723</v>
      </c>
      <c r="F352" s="631"/>
      <c r="G352" s="519"/>
      <c r="H352" s="651">
        <f t="shared" si="148"/>
        <v>0</v>
      </c>
      <c r="I352" s="684"/>
      <c r="J352" s="720">
        <f>H352</f>
        <v>0</v>
      </c>
      <c r="K352" s="683">
        <f t="shared" ref="K352:K353" si="151">H352</f>
        <v>0</v>
      </c>
      <c r="L352" s="359" t="str">
        <f t="shared" si="150"/>
        <v/>
      </c>
      <c r="M352" s="126"/>
      <c r="O352" s="480"/>
    </row>
    <row r="353" spans="1:45" ht="19.5" outlineLevel="2" thickBot="1" x14ac:dyDescent="0.35">
      <c r="A353" s="20"/>
      <c r="B353" s="392"/>
      <c r="C353" s="350" t="s">
        <v>380</v>
      </c>
      <c r="D353" s="110" t="s">
        <v>541</v>
      </c>
      <c r="E353" s="34">
        <v>70723</v>
      </c>
      <c r="F353" s="631"/>
      <c r="G353" s="519"/>
      <c r="H353" s="651">
        <f t="shared" si="148"/>
        <v>0</v>
      </c>
      <c r="I353" s="684"/>
      <c r="J353" s="720">
        <f>H353</f>
        <v>0</v>
      </c>
      <c r="K353" s="683">
        <f t="shared" si="151"/>
        <v>0</v>
      </c>
      <c r="L353" s="359" t="str">
        <f t="shared" si="150"/>
        <v/>
      </c>
      <c r="M353" s="126"/>
      <c r="O353" s="480"/>
    </row>
    <row r="354" spans="1:45" ht="19.5" outlineLevel="2" thickBot="1" x14ac:dyDescent="0.35">
      <c r="A354" s="22"/>
      <c r="B354" s="428"/>
      <c r="C354" s="350" t="s">
        <v>381</v>
      </c>
      <c r="D354" s="110" t="s">
        <v>588</v>
      </c>
      <c r="E354" s="34" t="s">
        <v>498</v>
      </c>
      <c r="F354" s="631"/>
      <c r="G354" s="519"/>
      <c r="H354" s="651">
        <f t="shared" si="148"/>
        <v>0</v>
      </c>
      <c r="I354" s="684"/>
      <c r="J354" s="720">
        <f>H354</f>
        <v>0</v>
      </c>
      <c r="K354" s="683">
        <f t="shared" si="149"/>
        <v>0</v>
      </c>
      <c r="L354" s="359" t="str">
        <f t="shared" si="150"/>
        <v/>
      </c>
      <c r="M354" s="126"/>
      <c r="O354" s="480"/>
    </row>
    <row r="355" spans="1:45" ht="19.5" outlineLevel="2" thickBot="1" x14ac:dyDescent="0.35">
      <c r="A355" s="22"/>
      <c r="B355" s="428"/>
      <c r="C355" s="350" t="s">
        <v>382</v>
      </c>
      <c r="D355" s="110" t="s">
        <v>589</v>
      </c>
      <c r="E355" s="34">
        <v>70698</v>
      </c>
      <c r="F355" s="631"/>
      <c r="G355" s="519"/>
      <c r="H355" s="651">
        <f t="shared" si="148"/>
        <v>0</v>
      </c>
      <c r="I355" s="631">
        <f>H355</f>
        <v>0</v>
      </c>
      <c r="J355" s="631">
        <f>H355</f>
        <v>0</v>
      </c>
      <c r="K355" s="683">
        <f t="shared" si="149"/>
        <v>0</v>
      </c>
      <c r="L355" s="359" t="str">
        <f t="shared" si="150"/>
        <v/>
      </c>
      <c r="M355" s="134"/>
      <c r="O355" s="480"/>
    </row>
    <row r="356" spans="1:45" ht="15.75" outlineLevel="2" thickBot="1" x14ac:dyDescent="0.3">
      <c r="A356" s="22"/>
      <c r="B356" s="428"/>
      <c r="C356" s="429"/>
      <c r="D356" s="430" t="s">
        <v>638</v>
      </c>
      <c r="E356" s="429"/>
      <c r="F356" s="637"/>
      <c r="G356" s="526"/>
      <c r="H356" s="696"/>
      <c r="I356" s="637"/>
      <c r="J356" s="697"/>
      <c r="K356" s="698"/>
      <c r="L356" s="436"/>
      <c r="M356" s="124"/>
      <c r="O356" s="480"/>
    </row>
    <row r="357" spans="1:45" ht="19.5" outlineLevel="3" thickBot="1" x14ac:dyDescent="0.35">
      <c r="A357" s="20"/>
      <c r="B357" s="428"/>
      <c r="C357" s="345" t="s">
        <v>383</v>
      </c>
      <c r="D357" s="107" t="s">
        <v>252</v>
      </c>
      <c r="E357" s="449" t="s">
        <v>251</v>
      </c>
      <c r="F357" s="648">
        <f>'sous-traitance'!F149</f>
        <v>0</v>
      </c>
      <c r="G357" s="533">
        <f>'sous-traitance'!G149</f>
        <v>0</v>
      </c>
      <c r="H357" s="720">
        <f t="shared" ref="H357:H363" si="152">F357*G357</f>
        <v>0</v>
      </c>
      <c r="I357" s="648">
        <f>'sous-traitance'!I149</f>
        <v>0</v>
      </c>
      <c r="J357" s="648">
        <f>'sous-traitance'!J149</f>
        <v>0</v>
      </c>
      <c r="K357" s="721">
        <f t="shared" ref="K357:K363" si="153">H357</f>
        <v>0</v>
      </c>
      <c r="L357" s="359" t="str">
        <f t="shared" ref="L357:L365" si="154">IF(ROUND(I357+J357,2)=ROUND(K357,2),"","!")</f>
        <v/>
      </c>
      <c r="M357" s="125"/>
      <c r="O357" s="480"/>
    </row>
    <row r="358" spans="1:45" ht="19.5" outlineLevel="3" thickBot="1" x14ac:dyDescent="0.35">
      <c r="A358" s="20"/>
      <c r="B358" s="428"/>
      <c r="C358" s="345" t="s">
        <v>384</v>
      </c>
      <c r="D358" s="107" t="s">
        <v>451</v>
      </c>
      <c r="E358" s="450">
        <v>6184</v>
      </c>
      <c r="F358" s="648">
        <f>'sous-traitance'!F150</f>
        <v>0</v>
      </c>
      <c r="G358" s="533">
        <f>'sous-traitance'!G150</f>
        <v>0</v>
      </c>
      <c r="H358" s="720">
        <f t="shared" si="152"/>
        <v>0</v>
      </c>
      <c r="I358" s="648">
        <f>'sous-traitance'!I150</f>
        <v>0</v>
      </c>
      <c r="J358" s="648">
        <f>'sous-traitance'!J150</f>
        <v>0</v>
      </c>
      <c r="K358" s="721">
        <f t="shared" si="153"/>
        <v>0</v>
      </c>
      <c r="L358" s="359" t="str">
        <f t="shared" si="154"/>
        <v/>
      </c>
      <c r="M358" s="126"/>
      <c r="O358" s="480"/>
    </row>
    <row r="359" spans="1:45" ht="19.5" outlineLevel="3" thickBot="1" x14ac:dyDescent="0.35">
      <c r="A359" s="20"/>
      <c r="B359" s="428"/>
      <c r="C359" s="350" t="s">
        <v>385</v>
      </c>
      <c r="D359" s="110" t="s">
        <v>590</v>
      </c>
      <c r="E359" s="451">
        <v>70723</v>
      </c>
      <c r="F359" s="649">
        <f>'sous-traitance'!F151</f>
        <v>0</v>
      </c>
      <c r="G359" s="554">
        <f>'sous-traitance'!G151</f>
        <v>0</v>
      </c>
      <c r="H359" s="910">
        <f t="shared" si="152"/>
        <v>0</v>
      </c>
      <c r="I359" s="720">
        <f>'sous-traitance'!I151</f>
        <v>0</v>
      </c>
      <c r="J359" s="599"/>
      <c r="K359" s="911">
        <f>H359</f>
        <v>0</v>
      </c>
      <c r="L359" s="359" t="str">
        <f t="shared" si="154"/>
        <v/>
      </c>
      <c r="M359" s="126"/>
      <c r="O359" s="480"/>
    </row>
    <row r="360" spans="1:45" ht="19.5" outlineLevel="3" thickBot="1" x14ac:dyDescent="0.35">
      <c r="A360" s="20"/>
      <c r="B360" s="428"/>
      <c r="C360" s="350" t="s">
        <v>401</v>
      </c>
      <c r="D360" s="110" t="s">
        <v>393</v>
      </c>
      <c r="E360" s="451">
        <v>70723</v>
      </c>
      <c r="F360" s="649">
        <f>'sous-traitance'!F152</f>
        <v>0</v>
      </c>
      <c r="G360" s="554">
        <f>'sous-traitance'!G152</f>
        <v>0</v>
      </c>
      <c r="H360" s="910">
        <f t="shared" si="152"/>
        <v>0</v>
      </c>
      <c r="I360" s="599"/>
      <c r="J360" s="720">
        <f>'sous-traitance'!J152</f>
        <v>0</v>
      </c>
      <c r="K360" s="911">
        <f t="shared" ref="K360:K361" si="155">H360</f>
        <v>0</v>
      </c>
      <c r="L360" s="359" t="str">
        <f t="shared" si="154"/>
        <v/>
      </c>
      <c r="M360" s="126"/>
      <c r="O360" s="480"/>
    </row>
    <row r="361" spans="1:45" ht="19.5" outlineLevel="3" thickBot="1" x14ac:dyDescent="0.35">
      <c r="A361" s="20"/>
      <c r="B361" s="392"/>
      <c r="C361" s="350" t="s">
        <v>402</v>
      </c>
      <c r="D361" s="110" t="s">
        <v>541</v>
      </c>
      <c r="E361" s="451">
        <v>70723</v>
      </c>
      <c r="F361" s="649">
        <f>'sous-traitance'!F153</f>
        <v>0</v>
      </c>
      <c r="G361" s="554">
        <f>'sous-traitance'!G153</f>
        <v>0</v>
      </c>
      <c r="H361" s="910">
        <f t="shared" si="152"/>
        <v>0</v>
      </c>
      <c r="I361" s="599"/>
      <c r="J361" s="720">
        <f>'sous-traitance'!J153</f>
        <v>0</v>
      </c>
      <c r="K361" s="911">
        <f t="shared" si="155"/>
        <v>0</v>
      </c>
      <c r="L361" s="359" t="str">
        <f t="shared" si="154"/>
        <v/>
      </c>
      <c r="M361" s="126"/>
      <c r="O361" s="480"/>
    </row>
    <row r="362" spans="1:45" ht="19.5" outlineLevel="3" thickBot="1" x14ac:dyDescent="0.35">
      <c r="A362" s="22"/>
      <c r="B362" s="428"/>
      <c r="C362" s="350" t="s">
        <v>403</v>
      </c>
      <c r="D362" s="110" t="s">
        <v>588</v>
      </c>
      <c r="E362" s="451" t="s">
        <v>498</v>
      </c>
      <c r="F362" s="649">
        <f>'sous-traitance'!F154</f>
        <v>0</v>
      </c>
      <c r="G362" s="554">
        <f>'sous-traitance'!G154</f>
        <v>0</v>
      </c>
      <c r="H362" s="910">
        <f t="shared" si="152"/>
        <v>0</v>
      </c>
      <c r="I362" s="599"/>
      <c r="J362" s="720">
        <f>'sous-traitance'!J154</f>
        <v>0</v>
      </c>
      <c r="K362" s="911">
        <f t="shared" si="153"/>
        <v>0</v>
      </c>
      <c r="L362" s="359" t="str">
        <f t="shared" si="154"/>
        <v/>
      </c>
      <c r="M362" s="126"/>
      <c r="O362" s="480"/>
    </row>
    <row r="363" spans="1:45" ht="19.5" outlineLevel="3" thickBot="1" x14ac:dyDescent="0.35">
      <c r="A363" s="28"/>
      <c r="B363" s="439"/>
      <c r="C363" s="350" t="s">
        <v>404</v>
      </c>
      <c r="D363" s="110" t="s">
        <v>589</v>
      </c>
      <c r="E363" s="451">
        <v>70698</v>
      </c>
      <c r="F363" s="649">
        <f>'sous-traitance'!F155</f>
        <v>0</v>
      </c>
      <c r="G363" s="554">
        <f>'sous-traitance'!G155</f>
        <v>0</v>
      </c>
      <c r="H363" s="910">
        <f t="shared" si="152"/>
        <v>0</v>
      </c>
      <c r="I363" s="649">
        <f>'sous-traitance'!I155</f>
        <v>0</v>
      </c>
      <c r="J363" s="649">
        <f>'sous-traitance'!J155</f>
        <v>0</v>
      </c>
      <c r="K363" s="911">
        <f t="shared" si="153"/>
        <v>0</v>
      </c>
      <c r="L363" s="359" t="str">
        <f t="shared" si="154"/>
        <v/>
      </c>
      <c r="M363" s="134"/>
      <c r="O363" s="480"/>
    </row>
    <row r="364" spans="1:45" s="484" customFormat="1" ht="31.5" customHeight="1" outlineLevel="2" thickBot="1" x14ac:dyDescent="0.35">
      <c r="A364" s="955" t="s">
        <v>612</v>
      </c>
      <c r="B364" s="956"/>
      <c r="C364" s="446"/>
      <c r="D364" s="447"/>
      <c r="E364" s="448"/>
      <c r="F364" s="636">
        <f>SUM(F347:F363)</f>
        <v>0</v>
      </c>
      <c r="G364" s="525" t="str">
        <f>IF(H364=0,"",H364/F364)</f>
        <v/>
      </c>
      <c r="H364" s="636">
        <f>SUM(H347:H363)</f>
        <v>0</v>
      </c>
      <c r="I364" s="636">
        <f>SUM(I347:I363)</f>
        <v>0</v>
      </c>
      <c r="J364" s="636">
        <f>SUM(J347:J363)</f>
        <v>0</v>
      </c>
      <c r="K364" s="695">
        <f>H364</f>
        <v>0</v>
      </c>
      <c r="L364" s="359" t="str">
        <f t="shared" si="154"/>
        <v/>
      </c>
      <c r="M364" s="365" t="str">
        <f>IF(J361+J353+J354+J360=0,"",-(J361+J353+J354+J360)/(J364-(J361+J353+J354+J360)))</f>
        <v/>
      </c>
      <c r="N364" s="247"/>
      <c r="O364" s="482"/>
      <c r="P364" s="481"/>
      <c r="Q364" s="481"/>
      <c r="R364" s="481"/>
      <c r="S364" s="481"/>
      <c r="T364" s="481"/>
      <c r="U364" s="481"/>
      <c r="V364" s="481"/>
      <c r="W364" s="481"/>
      <c r="X364" s="481"/>
      <c r="Y364" s="481"/>
      <c r="Z364" s="481"/>
      <c r="AA364" s="481"/>
      <c r="AB364" s="481"/>
      <c r="AC364" s="481"/>
      <c r="AD364" s="481"/>
      <c r="AE364" s="481"/>
      <c r="AF364" s="481"/>
      <c r="AG364" s="481"/>
      <c r="AH364" s="481"/>
      <c r="AI364" s="481"/>
      <c r="AJ364" s="481"/>
      <c r="AK364" s="481"/>
      <c r="AL364" s="481"/>
      <c r="AM364" s="481"/>
      <c r="AN364" s="481"/>
      <c r="AO364" s="481"/>
      <c r="AP364" s="481"/>
      <c r="AQ364" s="481"/>
      <c r="AR364" s="481"/>
      <c r="AS364" s="481"/>
    </row>
    <row r="365" spans="1:45" s="478" customFormat="1" ht="37.5" customHeight="1" outlineLevel="1" thickBot="1" x14ac:dyDescent="0.35">
      <c r="A365" s="941" t="s">
        <v>613</v>
      </c>
      <c r="B365" s="942"/>
      <c r="C365" s="413"/>
      <c r="D365" s="414"/>
      <c r="E365" s="422"/>
      <c r="F365" s="630">
        <v>0</v>
      </c>
      <c r="G365" s="518" t="str">
        <f>IF(H365=0,"",H365/F365)</f>
        <v/>
      </c>
      <c r="H365" s="630">
        <v>0</v>
      </c>
      <c r="I365" s="630">
        <v>0</v>
      </c>
      <c r="J365" s="630">
        <v>0</v>
      </c>
      <c r="K365" s="681">
        <f t="shared" si="131"/>
        <v>0</v>
      </c>
      <c r="L365" s="359" t="str">
        <f t="shared" si="154"/>
        <v/>
      </c>
      <c r="M365" s="365" t="str">
        <f>IF(J273+J280+J290+J297+J307+J315+J353+J361+J360+J354+J343+J342+J336+J335+J314+J306+J296+J289+J279+J272=0,"",-(J273+J280+J290+J297+J307+J315+J353+J361+J360+J354+J343+J342+J336+J335+J314+J306+J296+J289+J279+J272)/(J365-(J273+J280+J290+J297+J307+J315+J353+J361+J360+J354+J343+J342+J336+J335+J314+J306+J296+J289+J279+J272)))</f>
        <v/>
      </c>
      <c r="N365" s="247"/>
      <c r="O365" s="498"/>
    </row>
    <row r="366" spans="1:45" ht="45.75" thickBot="1" x14ac:dyDescent="0.3">
      <c r="A366" s="387" t="s">
        <v>139</v>
      </c>
      <c r="B366" s="388" t="s">
        <v>664</v>
      </c>
      <c r="C366" s="429"/>
      <c r="D366" s="430" t="s">
        <v>621</v>
      </c>
      <c r="E366" s="429"/>
      <c r="F366" s="637"/>
      <c r="G366" s="526"/>
      <c r="H366" s="696"/>
      <c r="I366" s="637"/>
      <c r="J366" s="697"/>
      <c r="K366" s="698"/>
      <c r="L366" s="436"/>
      <c r="M366" s="124"/>
      <c r="O366" s="480"/>
    </row>
    <row r="367" spans="1:45" ht="36.75" outlineLevel="1" thickBot="1" x14ac:dyDescent="0.35">
      <c r="A367" s="20"/>
      <c r="B367" s="428"/>
      <c r="C367" s="345" t="s">
        <v>140</v>
      </c>
      <c r="D367" s="107" t="s">
        <v>166</v>
      </c>
      <c r="E367" s="33" t="s">
        <v>246</v>
      </c>
      <c r="F367" s="575">
        <v>0</v>
      </c>
      <c r="G367" s="530">
        <v>0</v>
      </c>
      <c r="H367" s="708">
        <f t="shared" si="130"/>
        <v>0</v>
      </c>
      <c r="I367" s="720">
        <f>H367</f>
        <v>0</v>
      </c>
      <c r="J367" s="612"/>
      <c r="K367" s="709">
        <f t="shared" si="131"/>
        <v>0</v>
      </c>
      <c r="L367" s="359" t="str">
        <f t="shared" ref="L367:L376" si="156">IF(ROUND(I367+J367,2)=ROUND(K367,2),"","!")</f>
        <v/>
      </c>
      <c r="M367" s="125"/>
      <c r="O367" s="480"/>
    </row>
    <row r="368" spans="1:45" ht="36.75" outlineLevel="1" thickBot="1" x14ac:dyDescent="0.35">
      <c r="A368" s="20"/>
      <c r="B368" s="428"/>
      <c r="C368" s="345" t="s">
        <v>141</v>
      </c>
      <c r="D368" s="107" t="s">
        <v>619</v>
      </c>
      <c r="E368" s="33" t="s">
        <v>246</v>
      </c>
      <c r="F368" s="575">
        <v>0</v>
      </c>
      <c r="G368" s="530">
        <v>0</v>
      </c>
      <c r="H368" s="708">
        <f t="shared" si="130"/>
        <v>0</v>
      </c>
      <c r="I368" s="720">
        <f t="shared" ref="I368:I374" si="157">H368</f>
        <v>0</v>
      </c>
      <c r="J368" s="612"/>
      <c r="K368" s="709">
        <f t="shared" si="131"/>
        <v>0</v>
      </c>
      <c r="L368" s="359" t="str">
        <f t="shared" si="156"/>
        <v/>
      </c>
      <c r="M368" s="126"/>
      <c r="O368" s="480"/>
    </row>
    <row r="369" spans="1:15" ht="23.25" outlineLevel="1" thickBot="1" x14ac:dyDescent="0.35">
      <c r="A369" s="20"/>
      <c r="B369" s="428"/>
      <c r="C369" s="345" t="s">
        <v>142</v>
      </c>
      <c r="D369" s="107" t="s">
        <v>255</v>
      </c>
      <c r="E369" s="33" t="s">
        <v>256</v>
      </c>
      <c r="F369" s="575">
        <v>0</v>
      </c>
      <c r="G369" s="530">
        <v>0</v>
      </c>
      <c r="H369" s="708">
        <f t="shared" si="130"/>
        <v>0</v>
      </c>
      <c r="I369" s="720">
        <f t="shared" si="157"/>
        <v>0</v>
      </c>
      <c r="J369" s="612"/>
      <c r="K369" s="709">
        <f t="shared" si="131"/>
        <v>0</v>
      </c>
      <c r="L369" s="359" t="str">
        <f t="shared" si="156"/>
        <v/>
      </c>
      <c r="M369" s="126"/>
      <c r="O369" s="480"/>
    </row>
    <row r="370" spans="1:15" ht="19.5" outlineLevel="1" thickBot="1" x14ac:dyDescent="0.35">
      <c r="A370" s="20"/>
      <c r="B370" s="428"/>
      <c r="C370" s="345" t="s">
        <v>143</v>
      </c>
      <c r="D370" s="107" t="s">
        <v>169</v>
      </c>
      <c r="E370" s="35" t="s">
        <v>249</v>
      </c>
      <c r="F370" s="575">
        <v>0</v>
      </c>
      <c r="G370" s="530">
        <v>0</v>
      </c>
      <c r="H370" s="708">
        <f t="shared" si="130"/>
        <v>0</v>
      </c>
      <c r="I370" s="720">
        <f t="shared" si="157"/>
        <v>0</v>
      </c>
      <c r="J370" s="612"/>
      <c r="K370" s="709">
        <f t="shared" si="131"/>
        <v>0</v>
      </c>
      <c r="L370" s="359" t="str">
        <f t="shared" si="156"/>
        <v/>
      </c>
      <c r="M370" s="126"/>
      <c r="O370" s="480"/>
    </row>
    <row r="371" spans="1:15" ht="19.5" outlineLevel="1" thickBot="1" x14ac:dyDescent="0.35">
      <c r="A371" s="20"/>
      <c r="B371" s="428"/>
      <c r="C371" s="345" t="s">
        <v>144</v>
      </c>
      <c r="D371" s="107" t="s">
        <v>586</v>
      </c>
      <c r="E371" s="35" t="s">
        <v>250</v>
      </c>
      <c r="F371" s="575">
        <v>0</v>
      </c>
      <c r="G371" s="530">
        <v>0</v>
      </c>
      <c r="H371" s="708">
        <f t="shared" si="130"/>
        <v>0</v>
      </c>
      <c r="I371" s="720">
        <f t="shared" si="157"/>
        <v>0</v>
      </c>
      <c r="J371" s="612"/>
      <c r="K371" s="709">
        <f t="shared" si="131"/>
        <v>0</v>
      </c>
      <c r="L371" s="359" t="str">
        <f t="shared" si="156"/>
        <v/>
      </c>
      <c r="M371" s="126"/>
      <c r="O371" s="480"/>
    </row>
    <row r="372" spans="1:15" ht="19.5" outlineLevel="1" thickBot="1" x14ac:dyDescent="0.35">
      <c r="A372" s="20"/>
      <c r="B372" s="428"/>
      <c r="C372" s="345" t="s">
        <v>145</v>
      </c>
      <c r="D372" s="107" t="s">
        <v>630</v>
      </c>
      <c r="E372" s="35" t="s">
        <v>242</v>
      </c>
      <c r="F372" s="575">
        <v>0</v>
      </c>
      <c r="G372" s="530">
        <v>0</v>
      </c>
      <c r="H372" s="708">
        <f t="shared" si="130"/>
        <v>0</v>
      </c>
      <c r="I372" s="720">
        <f t="shared" si="157"/>
        <v>0</v>
      </c>
      <c r="J372" s="612"/>
      <c r="K372" s="709">
        <f t="shared" si="131"/>
        <v>0</v>
      </c>
      <c r="L372" s="359" t="str">
        <f t="shared" si="156"/>
        <v/>
      </c>
      <c r="M372" s="126"/>
      <c r="O372" s="480"/>
    </row>
    <row r="373" spans="1:15" ht="79.5" outlineLevel="1" thickBot="1" x14ac:dyDescent="0.35">
      <c r="A373" s="20"/>
      <c r="B373" s="428"/>
      <c r="C373" s="345" t="s">
        <v>146</v>
      </c>
      <c r="D373" s="107" t="s">
        <v>713</v>
      </c>
      <c r="E373" s="105" t="s">
        <v>164</v>
      </c>
      <c r="F373" s="575">
        <v>0</v>
      </c>
      <c r="G373" s="530">
        <v>0</v>
      </c>
      <c r="H373" s="708">
        <f t="shared" si="130"/>
        <v>0</v>
      </c>
      <c r="I373" s="720">
        <f t="shared" si="157"/>
        <v>0</v>
      </c>
      <c r="J373" s="612"/>
      <c r="K373" s="709">
        <f t="shared" si="131"/>
        <v>0</v>
      </c>
      <c r="L373" s="359" t="str">
        <f t="shared" si="156"/>
        <v/>
      </c>
      <c r="M373" s="126"/>
      <c r="O373" s="480"/>
    </row>
    <row r="374" spans="1:15" ht="19.5" outlineLevel="1" thickBot="1" x14ac:dyDescent="0.35">
      <c r="A374" s="20"/>
      <c r="B374" s="428"/>
      <c r="C374" s="345" t="s">
        <v>202</v>
      </c>
      <c r="D374" s="107" t="s">
        <v>257</v>
      </c>
      <c r="E374" s="35" t="s">
        <v>258</v>
      </c>
      <c r="F374" s="575">
        <v>0</v>
      </c>
      <c r="G374" s="530">
        <v>0</v>
      </c>
      <c r="H374" s="708">
        <f t="shared" si="130"/>
        <v>0</v>
      </c>
      <c r="I374" s="720">
        <f t="shared" si="157"/>
        <v>0</v>
      </c>
      <c r="J374" s="612"/>
      <c r="K374" s="709">
        <f t="shared" si="131"/>
        <v>0</v>
      </c>
      <c r="L374" s="359" t="str">
        <f t="shared" si="156"/>
        <v/>
      </c>
      <c r="M374" s="126"/>
      <c r="O374" s="480"/>
    </row>
    <row r="375" spans="1:15" ht="19.5" outlineLevel="1" thickBot="1" x14ac:dyDescent="0.35">
      <c r="A375" s="22"/>
      <c r="B375" s="428"/>
      <c r="C375" s="350" t="s">
        <v>203</v>
      </c>
      <c r="D375" s="110" t="s">
        <v>497</v>
      </c>
      <c r="E375" s="34" t="s">
        <v>498</v>
      </c>
      <c r="F375" s="631"/>
      <c r="G375" s="519"/>
      <c r="H375" s="651">
        <f t="shared" si="130"/>
        <v>0</v>
      </c>
      <c r="I375" s="720">
        <f>H375</f>
        <v>0</v>
      </c>
      <c r="J375" s="612"/>
      <c r="K375" s="683">
        <f t="shared" si="131"/>
        <v>0</v>
      </c>
      <c r="L375" s="359" t="str">
        <f t="shared" si="156"/>
        <v/>
      </c>
      <c r="M375" s="126"/>
      <c r="O375" s="480"/>
    </row>
    <row r="376" spans="1:15" ht="19.5" outlineLevel="1" thickBot="1" x14ac:dyDescent="0.35">
      <c r="A376" s="22"/>
      <c r="B376" s="428"/>
      <c r="C376" s="350" t="s">
        <v>332</v>
      </c>
      <c r="D376" s="110" t="s">
        <v>588</v>
      </c>
      <c r="E376" s="34" t="s">
        <v>498</v>
      </c>
      <c r="F376" s="631"/>
      <c r="G376" s="519"/>
      <c r="H376" s="651">
        <f t="shared" si="130"/>
        <v>0</v>
      </c>
      <c r="I376" s="720">
        <f>H376</f>
        <v>0</v>
      </c>
      <c r="J376" s="612"/>
      <c r="K376" s="683">
        <f t="shared" si="131"/>
        <v>0</v>
      </c>
      <c r="L376" s="359" t="str">
        <f t="shared" si="156"/>
        <v/>
      </c>
      <c r="M376" s="134"/>
      <c r="O376" s="480"/>
    </row>
    <row r="377" spans="1:15" ht="15.75" outlineLevel="1" thickBot="1" x14ac:dyDescent="0.3">
      <c r="A377" s="22"/>
      <c r="B377" s="428"/>
      <c r="C377" s="429"/>
      <c r="D377" s="430" t="s">
        <v>638</v>
      </c>
      <c r="E377" s="429"/>
      <c r="F377" s="634"/>
      <c r="G377" s="524"/>
      <c r="H377" s="691"/>
      <c r="I377" s="634"/>
      <c r="J377" s="692"/>
      <c r="K377" s="693"/>
      <c r="L377" s="431"/>
      <c r="M377" s="124"/>
      <c r="O377" s="480"/>
    </row>
    <row r="378" spans="1:15" ht="19.5" outlineLevel="2" thickBot="1" x14ac:dyDescent="0.35">
      <c r="A378" s="20"/>
      <c r="B378" s="428"/>
      <c r="C378" s="345" t="s">
        <v>333</v>
      </c>
      <c r="D378" s="107" t="s">
        <v>253</v>
      </c>
      <c r="E378" s="449" t="s">
        <v>251</v>
      </c>
      <c r="F378" s="910">
        <f>'sous-traitance'!F159</f>
        <v>0</v>
      </c>
      <c r="G378" s="912">
        <f>'sous-traitance'!G159</f>
        <v>0</v>
      </c>
      <c r="H378" s="910">
        <f t="shared" si="130"/>
        <v>0</v>
      </c>
      <c r="I378" s="650">
        <f>'sous-traitance'!I159</f>
        <v>0</v>
      </c>
      <c r="J378" s="612"/>
      <c r="K378" s="910">
        <f>H378</f>
        <v>0</v>
      </c>
      <c r="L378" s="359" t="str">
        <f t="shared" ref="L378:L380" si="158">IF(ROUND(I378+J378,2)=ROUND(K378,2),"","!")</f>
        <v/>
      </c>
      <c r="M378" s="125"/>
      <c r="O378" s="480"/>
    </row>
    <row r="379" spans="1:15" ht="19.5" outlineLevel="2" thickBot="1" x14ac:dyDescent="0.35">
      <c r="A379" s="20"/>
      <c r="B379" s="428"/>
      <c r="C379" s="345" t="s">
        <v>334</v>
      </c>
      <c r="D379" s="107" t="s">
        <v>252</v>
      </c>
      <c r="E379" s="449" t="s">
        <v>251</v>
      </c>
      <c r="F379" s="910">
        <f>'sous-traitance'!F160</f>
        <v>0</v>
      </c>
      <c r="G379" s="912">
        <f>'sous-traitance'!G160</f>
        <v>0</v>
      </c>
      <c r="H379" s="910">
        <f t="shared" si="130"/>
        <v>0</v>
      </c>
      <c r="I379" s="650">
        <f>'sous-traitance'!I160</f>
        <v>0</v>
      </c>
      <c r="J379" s="612"/>
      <c r="K379" s="910">
        <f t="shared" si="131"/>
        <v>0</v>
      </c>
      <c r="L379" s="359" t="str">
        <f t="shared" si="158"/>
        <v/>
      </c>
      <c r="M379" s="126"/>
      <c r="O379" s="480"/>
    </row>
    <row r="380" spans="1:15" s="478" customFormat="1" ht="36" customHeight="1" outlineLevel="1" thickBot="1" x14ac:dyDescent="0.35">
      <c r="A380" s="951" t="s">
        <v>614</v>
      </c>
      <c r="B380" s="952"/>
      <c r="C380" s="413"/>
      <c r="D380" s="414"/>
      <c r="E380" s="363"/>
      <c r="F380" s="630">
        <f>SUM(F367:F379)</f>
        <v>0</v>
      </c>
      <c r="G380" s="518" t="str">
        <f>IF(H380=0,"",H380/F380)</f>
        <v/>
      </c>
      <c r="H380" s="630">
        <f>SUM(H367:H379)</f>
        <v>0</v>
      </c>
      <c r="I380" s="630">
        <f>SUM(I367:I379)</f>
        <v>0</v>
      </c>
      <c r="J380" s="630">
        <f>SUM(J367:J379)</f>
        <v>0</v>
      </c>
      <c r="K380" s="630">
        <f>H380</f>
        <v>0</v>
      </c>
      <c r="L380" s="359" t="str">
        <f t="shared" si="158"/>
        <v/>
      </c>
      <c r="M380" s="416"/>
      <c r="N380" s="247"/>
      <c r="O380" s="498"/>
    </row>
    <row r="381" spans="1:15" ht="42.75" customHeight="1" thickBot="1" x14ac:dyDescent="0.3">
      <c r="A381" s="387" t="s">
        <v>147</v>
      </c>
      <c r="B381" s="388" t="s">
        <v>236</v>
      </c>
      <c r="C381" s="429"/>
      <c r="D381" s="430" t="s">
        <v>621</v>
      </c>
      <c r="E381" s="429"/>
      <c r="F381" s="637"/>
      <c r="G381" s="526"/>
      <c r="H381" s="696"/>
      <c r="I381" s="637"/>
      <c r="J381" s="697"/>
      <c r="K381" s="698"/>
      <c r="L381" s="436"/>
      <c r="M381" s="124"/>
      <c r="O381" s="480"/>
    </row>
    <row r="382" spans="1:15" ht="36.75" outlineLevel="1" thickBot="1" x14ac:dyDescent="0.35">
      <c r="A382" s="20"/>
      <c r="B382" s="428"/>
      <c r="C382" s="345" t="s">
        <v>148</v>
      </c>
      <c r="D382" s="107" t="s">
        <v>619</v>
      </c>
      <c r="E382" s="33" t="s">
        <v>246</v>
      </c>
      <c r="F382" s="642">
        <v>0</v>
      </c>
      <c r="G382" s="529">
        <v>0</v>
      </c>
      <c r="H382" s="710">
        <f t="shared" ref="H382:H389" si="159">F382*G382</f>
        <v>0</v>
      </c>
      <c r="I382" s="575"/>
      <c r="J382" s="642"/>
      <c r="K382" s="722">
        <f t="shared" ref="K382:K386" si="160">H382</f>
        <v>0</v>
      </c>
      <c r="L382" s="359" t="str">
        <f t="shared" ref="L382:L389" si="161">IF(ROUND(I382+J382,2)=ROUND(K382,2),"","!")</f>
        <v/>
      </c>
      <c r="M382" s="125"/>
      <c r="O382" s="480"/>
    </row>
    <row r="383" spans="1:15" ht="79.5" outlineLevel="1" thickBot="1" x14ac:dyDescent="0.35">
      <c r="A383" s="20"/>
      <c r="B383" s="428"/>
      <c r="C383" s="345" t="s">
        <v>149</v>
      </c>
      <c r="D383" s="107" t="s">
        <v>713</v>
      </c>
      <c r="E383" s="105" t="s">
        <v>164</v>
      </c>
      <c r="F383" s="642">
        <v>0</v>
      </c>
      <c r="G383" s="529">
        <v>0</v>
      </c>
      <c r="H383" s="710">
        <f t="shared" si="159"/>
        <v>0</v>
      </c>
      <c r="I383" s="575"/>
      <c r="J383" s="642"/>
      <c r="K383" s="712">
        <f t="shared" si="160"/>
        <v>0</v>
      </c>
      <c r="L383" s="359" t="str">
        <f t="shared" si="161"/>
        <v/>
      </c>
      <c r="M383" s="126"/>
      <c r="O383" s="480"/>
    </row>
    <row r="384" spans="1:15" ht="34.5" outlineLevel="1" thickBot="1" x14ac:dyDescent="0.35">
      <c r="A384" s="20"/>
      <c r="B384" s="428"/>
      <c r="C384" s="345" t="s">
        <v>150</v>
      </c>
      <c r="D384" s="107" t="s">
        <v>622</v>
      </c>
      <c r="E384" s="33" t="s">
        <v>254</v>
      </c>
      <c r="F384" s="642">
        <v>0</v>
      </c>
      <c r="G384" s="529">
        <v>0</v>
      </c>
      <c r="H384" s="710">
        <f t="shared" si="159"/>
        <v>0</v>
      </c>
      <c r="I384" s="575"/>
      <c r="J384" s="642"/>
      <c r="K384" s="712">
        <f t="shared" si="160"/>
        <v>0</v>
      </c>
      <c r="L384" s="359" t="str">
        <f t="shared" si="161"/>
        <v/>
      </c>
      <c r="M384" s="126"/>
      <c r="O384" s="480"/>
    </row>
    <row r="385" spans="1:15" ht="19.5" outlineLevel="1" thickBot="1" x14ac:dyDescent="0.35">
      <c r="A385" s="20"/>
      <c r="B385" s="428"/>
      <c r="C385" s="345" t="s">
        <v>151</v>
      </c>
      <c r="D385" s="107" t="s">
        <v>257</v>
      </c>
      <c r="E385" s="35" t="s">
        <v>258</v>
      </c>
      <c r="F385" s="642"/>
      <c r="G385" s="529"/>
      <c r="H385" s="710">
        <f t="shared" si="159"/>
        <v>0</v>
      </c>
      <c r="I385" s="575"/>
      <c r="J385" s="642"/>
      <c r="K385" s="712">
        <f t="shared" si="160"/>
        <v>0</v>
      </c>
      <c r="L385" s="359" t="str">
        <f t="shared" si="161"/>
        <v/>
      </c>
      <c r="M385" s="126"/>
      <c r="O385" s="480"/>
    </row>
    <row r="386" spans="1:15" ht="19.5" outlineLevel="1" thickBot="1" x14ac:dyDescent="0.35">
      <c r="A386" s="20"/>
      <c r="B386" s="428"/>
      <c r="C386" s="345" t="s">
        <v>152</v>
      </c>
      <c r="D386" s="107" t="s">
        <v>451</v>
      </c>
      <c r="E386" s="105">
        <v>6184</v>
      </c>
      <c r="F386" s="642">
        <v>0</v>
      </c>
      <c r="G386" s="529">
        <v>0</v>
      </c>
      <c r="H386" s="710">
        <f t="shared" si="159"/>
        <v>0</v>
      </c>
      <c r="I386" s="575"/>
      <c r="J386" s="642"/>
      <c r="K386" s="712">
        <f t="shared" si="160"/>
        <v>0</v>
      </c>
      <c r="L386" s="359" t="str">
        <f t="shared" si="161"/>
        <v/>
      </c>
      <c r="M386" s="126"/>
      <c r="O386" s="480"/>
    </row>
    <row r="387" spans="1:15" ht="19.5" outlineLevel="1" thickBot="1" x14ac:dyDescent="0.35">
      <c r="A387" s="20"/>
      <c r="B387" s="428"/>
      <c r="C387" s="349" t="s">
        <v>153</v>
      </c>
      <c r="D387" s="110" t="s">
        <v>590</v>
      </c>
      <c r="E387" s="34">
        <v>70723</v>
      </c>
      <c r="F387" s="644">
        <v>0</v>
      </c>
      <c r="G387" s="521">
        <v>1</v>
      </c>
      <c r="H387" s="635">
        <f t="shared" si="159"/>
        <v>0</v>
      </c>
      <c r="I387" s="921">
        <f>H387</f>
        <v>0</v>
      </c>
      <c r="J387" s="715"/>
      <c r="K387" s="686">
        <f>H387</f>
        <v>0</v>
      </c>
      <c r="L387" s="359" t="str">
        <f t="shared" si="161"/>
        <v/>
      </c>
      <c r="M387" s="126"/>
      <c r="O387" s="480"/>
    </row>
    <row r="388" spans="1:15" ht="19.5" outlineLevel="1" thickBot="1" x14ac:dyDescent="0.35">
      <c r="A388" s="20"/>
      <c r="B388" s="428"/>
      <c r="C388" s="349" t="s">
        <v>204</v>
      </c>
      <c r="D388" s="110" t="s">
        <v>393</v>
      </c>
      <c r="E388" s="34">
        <v>70723</v>
      </c>
      <c r="F388" s="644"/>
      <c r="G388" s="521"/>
      <c r="H388" s="635">
        <f t="shared" si="159"/>
        <v>0</v>
      </c>
      <c r="I388" s="715"/>
      <c r="J388" s="921">
        <f>H388</f>
        <v>0</v>
      </c>
      <c r="K388" s="686">
        <f t="shared" ref="K388:K389" si="162">H388</f>
        <v>0</v>
      </c>
      <c r="L388" s="359" t="str">
        <f t="shared" si="161"/>
        <v/>
      </c>
      <c r="M388" s="126"/>
      <c r="O388" s="480"/>
    </row>
    <row r="389" spans="1:15" ht="19.5" outlineLevel="1" thickBot="1" x14ac:dyDescent="0.35">
      <c r="A389" s="20"/>
      <c r="B389" s="392"/>
      <c r="C389" s="349" t="s">
        <v>205</v>
      </c>
      <c r="D389" s="110" t="s">
        <v>541</v>
      </c>
      <c r="E389" s="34">
        <v>70723</v>
      </c>
      <c r="F389" s="644">
        <v>0</v>
      </c>
      <c r="G389" s="521">
        <v>1</v>
      </c>
      <c r="H389" s="635">
        <f t="shared" si="159"/>
        <v>0</v>
      </c>
      <c r="I389" s="715"/>
      <c r="J389" s="921">
        <f>H389</f>
        <v>0</v>
      </c>
      <c r="K389" s="686">
        <f t="shared" si="162"/>
        <v>0</v>
      </c>
      <c r="L389" s="359" t="str">
        <f t="shared" si="161"/>
        <v/>
      </c>
      <c r="M389" s="134"/>
      <c r="O389" s="480"/>
    </row>
    <row r="390" spans="1:15" ht="15.75" outlineLevel="1" thickBot="1" x14ac:dyDescent="0.3">
      <c r="A390" s="22"/>
      <c r="B390" s="428"/>
      <c r="C390" s="429"/>
      <c r="D390" s="430" t="s">
        <v>638</v>
      </c>
      <c r="E390" s="429"/>
      <c r="F390" s="637"/>
      <c r="G390" s="526"/>
      <c r="H390" s="696"/>
      <c r="I390" s="637"/>
      <c r="J390" s="697"/>
      <c r="K390" s="698"/>
      <c r="L390" s="436"/>
      <c r="M390" s="124"/>
      <c r="O390" s="480"/>
    </row>
    <row r="391" spans="1:15" ht="19.5" outlineLevel="2" thickBot="1" x14ac:dyDescent="0.35">
      <c r="A391" s="20"/>
      <c r="B391" s="428"/>
      <c r="C391" s="345" t="s">
        <v>335</v>
      </c>
      <c r="D391" s="107" t="s">
        <v>252</v>
      </c>
      <c r="E391" s="35" t="s">
        <v>251</v>
      </c>
      <c r="F391" s="643">
        <f>'sous-traitance'!F163</f>
        <v>0</v>
      </c>
      <c r="G391" s="550">
        <f>'sous-traitance'!G163</f>
        <v>0</v>
      </c>
      <c r="H391" s="719">
        <f t="shared" ref="H391:H395" si="163">F391*G391</f>
        <v>0</v>
      </c>
      <c r="I391" s="643">
        <f>'sous-traitance'!I163</f>
        <v>0</v>
      </c>
      <c r="J391" s="643">
        <f>'sous-traitance'!J163</f>
        <v>0</v>
      </c>
      <c r="K391" s="712">
        <f t="shared" ref="K391:K392" si="164">H391</f>
        <v>0</v>
      </c>
      <c r="L391" s="359" t="str">
        <f t="shared" ref="L391:L396" si="165">IF(ROUND(I391+J391,2)=ROUND(K391,2),"","!")</f>
        <v/>
      </c>
      <c r="M391" s="125"/>
      <c r="O391" s="480"/>
    </row>
    <row r="392" spans="1:15" ht="19.5" outlineLevel="2" thickBot="1" x14ac:dyDescent="0.35">
      <c r="A392" s="20"/>
      <c r="B392" s="428"/>
      <c r="C392" s="345" t="s">
        <v>398</v>
      </c>
      <c r="D392" s="107" t="s">
        <v>451</v>
      </c>
      <c r="E392" s="105">
        <v>6184</v>
      </c>
      <c r="F392" s="643">
        <f>'sous-traitance'!F164</f>
        <v>0</v>
      </c>
      <c r="G392" s="550">
        <f>'sous-traitance'!G164</f>
        <v>0</v>
      </c>
      <c r="H392" s="719">
        <f t="shared" si="163"/>
        <v>0</v>
      </c>
      <c r="I392" s="643">
        <f>'sous-traitance'!I164</f>
        <v>0</v>
      </c>
      <c r="J392" s="643">
        <f>'sous-traitance'!J164</f>
        <v>0</v>
      </c>
      <c r="K392" s="712">
        <f t="shared" si="164"/>
        <v>0</v>
      </c>
      <c r="L392" s="359" t="str">
        <f t="shared" si="165"/>
        <v/>
      </c>
      <c r="M392" s="126"/>
      <c r="O392" s="480"/>
    </row>
    <row r="393" spans="1:15" ht="19.5" outlineLevel="2" thickBot="1" x14ac:dyDescent="0.35">
      <c r="A393" s="20"/>
      <c r="B393" s="428"/>
      <c r="C393" s="349" t="s">
        <v>399</v>
      </c>
      <c r="D393" s="110" t="s">
        <v>590</v>
      </c>
      <c r="E393" s="451">
        <v>70723</v>
      </c>
      <c r="F393" s="651">
        <f>'sous-traitance'!F165</f>
        <v>0</v>
      </c>
      <c r="G393" s="546">
        <f>'sous-traitance'!G165</f>
        <v>0</v>
      </c>
      <c r="H393" s="651">
        <f t="shared" si="163"/>
        <v>0</v>
      </c>
      <c r="I393" s="650">
        <f>H393</f>
        <v>0</v>
      </c>
      <c r="J393" s="715"/>
      <c r="K393" s="686">
        <f>H393</f>
        <v>0</v>
      </c>
      <c r="L393" s="359" t="str">
        <f t="shared" si="165"/>
        <v/>
      </c>
      <c r="M393" s="126"/>
      <c r="O393" s="480"/>
    </row>
    <row r="394" spans="1:15" ht="19.5" outlineLevel="2" thickBot="1" x14ac:dyDescent="0.35">
      <c r="A394" s="20"/>
      <c r="B394" s="428"/>
      <c r="C394" s="349" t="s">
        <v>400</v>
      </c>
      <c r="D394" s="110" t="s">
        <v>645</v>
      </c>
      <c r="E394" s="451">
        <v>70723</v>
      </c>
      <c r="F394" s="651">
        <f>'sous-traitance'!F166</f>
        <v>0</v>
      </c>
      <c r="G394" s="546">
        <f>'sous-traitance'!G166</f>
        <v>0</v>
      </c>
      <c r="H394" s="651">
        <f t="shared" si="163"/>
        <v>0</v>
      </c>
      <c r="I394" s="715"/>
      <c r="J394" s="650">
        <f>H394</f>
        <v>0</v>
      </c>
      <c r="K394" s="686">
        <f t="shared" ref="K394:K395" si="166">H394</f>
        <v>0</v>
      </c>
      <c r="L394" s="359" t="str">
        <f t="shared" si="165"/>
        <v/>
      </c>
      <c r="M394" s="126"/>
      <c r="O394" s="480"/>
    </row>
    <row r="395" spans="1:15" ht="19.5" outlineLevel="2" thickBot="1" x14ac:dyDescent="0.35">
      <c r="A395" s="23"/>
      <c r="B395" s="412"/>
      <c r="C395" s="349" t="s">
        <v>335</v>
      </c>
      <c r="D395" s="110" t="s">
        <v>541</v>
      </c>
      <c r="E395" s="451">
        <v>70723</v>
      </c>
      <c r="F395" s="651">
        <f>'sous-traitance'!F167</f>
        <v>0</v>
      </c>
      <c r="G395" s="546">
        <f>'sous-traitance'!G167</f>
        <v>0</v>
      </c>
      <c r="H395" s="651">
        <f t="shared" si="163"/>
        <v>0</v>
      </c>
      <c r="I395" s="715"/>
      <c r="J395" s="650">
        <f>H395</f>
        <v>0</v>
      </c>
      <c r="K395" s="686">
        <f t="shared" si="166"/>
        <v>0</v>
      </c>
      <c r="L395" s="359" t="str">
        <f t="shared" si="165"/>
        <v/>
      </c>
      <c r="M395" s="134"/>
      <c r="O395" s="480"/>
    </row>
    <row r="396" spans="1:15" s="478" customFormat="1" ht="36" customHeight="1" outlineLevel="1" thickBot="1" x14ac:dyDescent="0.35">
      <c r="A396" s="941" t="s">
        <v>615</v>
      </c>
      <c r="B396" s="942"/>
      <c r="C396" s="413"/>
      <c r="D396" s="414"/>
      <c r="E396" s="422"/>
      <c r="F396" s="630">
        <f>SUM(F382:F395)</f>
        <v>0</v>
      </c>
      <c r="G396" s="518" t="str">
        <f>IF(H396=0,"",H396/F396)</f>
        <v/>
      </c>
      <c r="H396" s="630">
        <f>SUM(H382:H395)</f>
        <v>0</v>
      </c>
      <c r="I396" s="630">
        <f>SUM(I382:I395)</f>
        <v>0</v>
      </c>
      <c r="J396" s="630">
        <f>SUM(J382:J395)</f>
        <v>0</v>
      </c>
      <c r="K396" s="681">
        <f>H396</f>
        <v>0</v>
      </c>
      <c r="L396" s="359" t="str">
        <f t="shared" si="165"/>
        <v/>
      </c>
      <c r="M396" s="364" t="str">
        <f>IF(J395+J389+J388+J394=0,"",-(J395+J389+J388+J394)/(J396-(J395+J389+J388+J394)))</f>
        <v/>
      </c>
      <c r="N396" s="247"/>
      <c r="O396" s="498"/>
    </row>
    <row r="397" spans="1:15" ht="29.25" thickBot="1" x14ac:dyDescent="0.5">
      <c r="A397" s="387" t="s">
        <v>336</v>
      </c>
      <c r="B397" s="388" t="s">
        <v>549</v>
      </c>
      <c r="C397" s="429"/>
      <c r="D397" s="430" t="s">
        <v>621</v>
      </c>
      <c r="E397" s="429"/>
      <c r="F397" s="637"/>
      <c r="G397" s="526"/>
      <c r="H397" s="696"/>
      <c r="I397" s="637"/>
      <c r="J397" s="697"/>
      <c r="K397" s="698"/>
      <c r="L397" s="391" t="str">
        <f t="shared" ref="L397:L405" si="167">IF(I397+J397=K397,"","!")</f>
        <v/>
      </c>
      <c r="M397" s="124"/>
      <c r="O397" s="480"/>
    </row>
    <row r="398" spans="1:15" ht="79.5" outlineLevel="1" thickBot="1" x14ac:dyDescent="0.35">
      <c r="A398" s="20"/>
      <c r="B398" s="428"/>
      <c r="C398" s="345" t="s">
        <v>337</v>
      </c>
      <c r="D398" s="107" t="s">
        <v>713</v>
      </c>
      <c r="E398" s="105" t="s">
        <v>164</v>
      </c>
      <c r="F398" s="575"/>
      <c r="G398" s="530"/>
      <c r="H398" s="708">
        <f t="shared" si="130"/>
        <v>0</v>
      </c>
      <c r="I398" s="575"/>
      <c r="J398" s="575"/>
      <c r="K398" s="709">
        <f t="shared" si="131"/>
        <v>0</v>
      </c>
      <c r="L398" s="359" t="str">
        <f t="shared" ref="L398:L404" si="168">IF(ROUND(I398+J398,2)=ROUND(K398,2),"","!")</f>
        <v/>
      </c>
      <c r="M398" s="125"/>
      <c r="O398" s="480"/>
    </row>
    <row r="399" spans="1:15" ht="34.5" outlineLevel="1" thickBot="1" x14ac:dyDescent="0.35">
      <c r="A399" s="20"/>
      <c r="B399" s="428"/>
      <c r="C399" s="345" t="s">
        <v>338</v>
      </c>
      <c r="D399" s="107" t="s">
        <v>622</v>
      </c>
      <c r="E399" s="33" t="s">
        <v>254</v>
      </c>
      <c r="F399" s="575"/>
      <c r="G399" s="530"/>
      <c r="H399" s="708">
        <f t="shared" si="130"/>
        <v>0</v>
      </c>
      <c r="I399" s="575"/>
      <c r="J399" s="575"/>
      <c r="K399" s="709">
        <f t="shared" si="131"/>
        <v>0</v>
      </c>
      <c r="L399" s="359" t="str">
        <f t="shared" si="168"/>
        <v/>
      </c>
      <c r="M399" s="126"/>
      <c r="O399" s="480"/>
    </row>
    <row r="400" spans="1:15" ht="19.5" outlineLevel="1" thickBot="1" x14ac:dyDescent="0.35">
      <c r="A400" s="20"/>
      <c r="B400" s="428"/>
      <c r="C400" s="345" t="s">
        <v>339</v>
      </c>
      <c r="D400" s="107" t="s">
        <v>257</v>
      </c>
      <c r="E400" s="35" t="s">
        <v>258</v>
      </c>
      <c r="F400" s="575"/>
      <c r="G400" s="530"/>
      <c r="H400" s="708">
        <f t="shared" si="130"/>
        <v>0</v>
      </c>
      <c r="I400" s="575"/>
      <c r="J400" s="575"/>
      <c r="K400" s="709">
        <f t="shared" si="131"/>
        <v>0</v>
      </c>
      <c r="L400" s="359" t="str">
        <f t="shared" si="168"/>
        <v/>
      </c>
      <c r="M400" s="126"/>
      <c r="O400" s="480"/>
    </row>
    <row r="401" spans="1:45" ht="19.5" outlineLevel="1" thickBot="1" x14ac:dyDescent="0.35">
      <c r="A401" s="20"/>
      <c r="B401" s="428"/>
      <c r="C401" s="345" t="s">
        <v>340</v>
      </c>
      <c r="D401" s="107" t="s">
        <v>635</v>
      </c>
      <c r="E401" s="105">
        <v>6184</v>
      </c>
      <c r="F401" s="575"/>
      <c r="G401" s="530"/>
      <c r="H401" s="708">
        <f t="shared" si="130"/>
        <v>0</v>
      </c>
      <c r="I401" s="575"/>
      <c r="J401" s="575"/>
      <c r="K401" s="709">
        <f t="shared" si="131"/>
        <v>0</v>
      </c>
      <c r="L401" s="359" t="str">
        <f t="shared" si="168"/>
        <v/>
      </c>
      <c r="M401" s="126"/>
      <c r="O401" s="480"/>
    </row>
    <row r="402" spans="1:45" ht="19.5" outlineLevel="1" thickBot="1" x14ac:dyDescent="0.35">
      <c r="A402" s="20"/>
      <c r="B402" s="428"/>
      <c r="C402" s="349" t="s">
        <v>341</v>
      </c>
      <c r="D402" s="110" t="s">
        <v>590</v>
      </c>
      <c r="E402" s="34">
        <v>70723</v>
      </c>
      <c r="F402" s="631"/>
      <c r="G402" s="519"/>
      <c r="H402" s="651">
        <f t="shared" ref="H402:H403" si="169">F402*G402</f>
        <v>0</v>
      </c>
      <c r="I402" s="720">
        <f>H402</f>
        <v>0</v>
      </c>
      <c r="J402" s="688"/>
      <c r="K402" s="683">
        <f>H402</f>
        <v>0</v>
      </c>
      <c r="L402" s="359" t="str">
        <f t="shared" si="168"/>
        <v/>
      </c>
      <c r="M402" s="126"/>
      <c r="O402" s="480"/>
    </row>
    <row r="403" spans="1:45" ht="19.5" outlineLevel="1" thickBot="1" x14ac:dyDescent="0.35">
      <c r="A403" s="20"/>
      <c r="B403" s="428"/>
      <c r="C403" s="349" t="s">
        <v>342</v>
      </c>
      <c r="D403" s="110" t="s">
        <v>393</v>
      </c>
      <c r="E403" s="34">
        <v>70723</v>
      </c>
      <c r="F403" s="631"/>
      <c r="G403" s="519"/>
      <c r="H403" s="651">
        <f t="shared" si="169"/>
        <v>0</v>
      </c>
      <c r="I403" s="688"/>
      <c r="J403" s="648">
        <f>H403</f>
        <v>0</v>
      </c>
      <c r="K403" s="683">
        <f t="shared" ref="K403" si="170">H403</f>
        <v>0</v>
      </c>
      <c r="L403" s="359" t="str">
        <f t="shared" si="168"/>
        <v/>
      </c>
      <c r="M403" s="126"/>
      <c r="O403" s="480"/>
    </row>
    <row r="404" spans="1:45" ht="19.5" outlineLevel="1" thickBot="1" x14ac:dyDescent="0.35">
      <c r="A404" s="20"/>
      <c r="B404" s="392"/>
      <c r="C404" s="349" t="s">
        <v>343</v>
      </c>
      <c r="D404" s="110" t="s">
        <v>541</v>
      </c>
      <c r="E404" s="34">
        <v>70723</v>
      </c>
      <c r="F404" s="631"/>
      <c r="G404" s="519"/>
      <c r="H404" s="651">
        <f t="shared" si="130"/>
        <v>0</v>
      </c>
      <c r="I404" s="688"/>
      <c r="J404" s="720">
        <f>H404</f>
        <v>0</v>
      </c>
      <c r="K404" s="683">
        <f t="shared" si="131"/>
        <v>0</v>
      </c>
      <c r="L404" s="359" t="str">
        <f t="shared" si="168"/>
        <v/>
      </c>
      <c r="M404" s="134"/>
      <c r="O404" s="480"/>
    </row>
    <row r="405" spans="1:45" ht="29.25" outlineLevel="1" thickBot="1" x14ac:dyDescent="0.5">
      <c r="A405" s="22"/>
      <c r="B405" s="428"/>
      <c r="C405" s="429"/>
      <c r="D405" s="430" t="s">
        <v>638</v>
      </c>
      <c r="E405" s="429"/>
      <c r="F405" s="637"/>
      <c r="G405" s="526"/>
      <c r="H405" s="696"/>
      <c r="I405" s="637"/>
      <c r="J405" s="697"/>
      <c r="K405" s="698"/>
      <c r="L405" s="391" t="str">
        <f t="shared" si="167"/>
        <v/>
      </c>
      <c r="M405" s="124"/>
      <c r="O405" s="480"/>
    </row>
    <row r="406" spans="1:45" ht="19.5" outlineLevel="2" thickBot="1" x14ac:dyDescent="0.35">
      <c r="A406" s="20"/>
      <c r="B406" s="428"/>
      <c r="C406" s="345" t="s">
        <v>344</v>
      </c>
      <c r="D406" s="107" t="s">
        <v>252</v>
      </c>
      <c r="E406" s="35" t="s">
        <v>251</v>
      </c>
      <c r="F406" s="652">
        <f>'sous-traitance'!F170</f>
        <v>0</v>
      </c>
      <c r="G406" s="534">
        <f>'sous-traitance'!G170</f>
        <v>0</v>
      </c>
      <c r="H406" s="723">
        <f t="shared" si="130"/>
        <v>0</v>
      </c>
      <c r="I406" s="652">
        <f>'sous-traitance'!I170</f>
        <v>0</v>
      </c>
      <c r="J406" s="652">
        <f>'sous-traitance'!J170</f>
        <v>0</v>
      </c>
      <c r="K406" s="724">
        <f t="shared" si="131"/>
        <v>0</v>
      </c>
      <c r="L406" s="359" t="str">
        <f t="shared" ref="L406:L411" si="171">IF(ROUND(I406+J406,2)=ROUND(K406,2),"","!")</f>
        <v/>
      </c>
      <c r="M406" s="125"/>
      <c r="O406" s="480"/>
    </row>
    <row r="407" spans="1:45" ht="19.5" outlineLevel="2" thickBot="1" x14ac:dyDescent="0.35">
      <c r="A407" s="20"/>
      <c r="B407" s="428"/>
      <c r="C407" s="345" t="s">
        <v>394</v>
      </c>
      <c r="D407" s="107" t="s">
        <v>635</v>
      </c>
      <c r="E407" s="105">
        <v>6184</v>
      </c>
      <c r="F407" s="652">
        <f>'sous-traitance'!F171</f>
        <v>0</v>
      </c>
      <c r="G407" s="534">
        <f>'sous-traitance'!G171</f>
        <v>0</v>
      </c>
      <c r="H407" s="723">
        <f t="shared" si="130"/>
        <v>0</v>
      </c>
      <c r="I407" s="652">
        <f>'sous-traitance'!I171</f>
        <v>0</v>
      </c>
      <c r="J407" s="652">
        <f>'sous-traitance'!J171</f>
        <v>0</v>
      </c>
      <c r="K407" s="724">
        <f t="shared" si="131"/>
        <v>0</v>
      </c>
      <c r="L407" s="359" t="str">
        <f t="shared" si="171"/>
        <v/>
      </c>
      <c r="M407" s="126"/>
      <c r="O407" s="480"/>
    </row>
    <row r="408" spans="1:45" ht="19.5" outlineLevel="2" thickBot="1" x14ac:dyDescent="0.35">
      <c r="A408" s="20"/>
      <c r="B408" s="428"/>
      <c r="C408" s="349" t="s">
        <v>395</v>
      </c>
      <c r="D408" s="110" t="s">
        <v>590</v>
      </c>
      <c r="E408" s="34">
        <v>70723</v>
      </c>
      <c r="F408" s="649">
        <f>'sous-traitance'!F172</f>
        <v>0</v>
      </c>
      <c r="G408" s="554">
        <f>'sous-traitance'!G172</f>
        <v>0</v>
      </c>
      <c r="H408" s="910">
        <f t="shared" ref="H408:H410" si="172">F408*G408</f>
        <v>0</v>
      </c>
      <c r="I408" s="720">
        <f>'sous-traitance'!I172</f>
        <v>0</v>
      </c>
      <c r="J408" s="688"/>
      <c r="K408" s="911">
        <f>H408</f>
        <v>0</v>
      </c>
      <c r="L408" s="359" t="str">
        <f t="shared" si="171"/>
        <v/>
      </c>
      <c r="M408" s="126"/>
      <c r="O408" s="480"/>
    </row>
    <row r="409" spans="1:45" ht="19.5" outlineLevel="2" thickBot="1" x14ac:dyDescent="0.35">
      <c r="A409" s="20"/>
      <c r="B409" s="428"/>
      <c r="C409" s="349" t="s">
        <v>396</v>
      </c>
      <c r="D409" s="110" t="s">
        <v>393</v>
      </c>
      <c r="E409" s="34">
        <v>70723</v>
      </c>
      <c r="F409" s="649">
        <f>'sous-traitance'!F173</f>
        <v>0</v>
      </c>
      <c r="G409" s="554">
        <f>'sous-traitance'!G173</f>
        <v>0</v>
      </c>
      <c r="H409" s="910">
        <f t="shared" si="172"/>
        <v>0</v>
      </c>
      <c r="I409" s="688"/>
      <c r="J409" s="720">
        <f>'sous-traitance'!J173</f>
        <v>0</v>
      </c>
      <c r="K409" s="911">
        <f t="shared" ref="K409:K410" si="173">H409</f>
        <v>0</v>
      </c>
      <c r="L409" s="359" t="str">
        <f t="shared" si="171"/>
        <v/>
      </c>
      <c r="M409" s="126"/>
      <c r="O409" s="480"/>
    </row>
    <row r="410" spans="1:45" ht="19.5" outlineLevel="2" thickBot="1" x14ac:dyDescent="0.35">
      <c r="A410" s="23"/>
      <c r="B410" s="412"/>
      <c r="C410" s="349" t="s">
        <v>397</v>
      </c>
      <c r="D410" s="110" t="s">
        <v>541</v>
      </c>
      <c r="E410" s="34">
        <v>70723</v>
      </c>
      <c r="F410" s="649">
        <f>'sous-traitance'!F174</f>
        <v>0</v>
      </c>
      <c r="G410" s="554">
        <f>'sous-traitance'!G174</f>
        <v>0</v>
      </c>
      <c r="H410" s="910">
        <f t="shared" si="172"/>
        <v>0</v>
      </c>
      <c r="I410" s="688"/>
      <c r="J410" s="720">
        <f>'sous-traitance'!J174</f>
        <v>0</v>
      </c>
      <c r="K410" s="911">
        <f t="shared" si="173"/>
        <v>0</v>
      </c>
      <c r="L410" s="359" t="str">
        <f t="shared" si="171"/>
        <v/>
      </c>
      <c r="M410" s="134"/>
      <c r="O410" s="480"/>
    </row>
    <row r="411" spans="1:45" s="478" customFormat="1" ht="45.75" customHeight="1" outlineLevel="1" thickBot="1" x14ac:dyDescent="0.35">
      <c r="A411" s="964" t="s">
        <v>616</v>
      </c>
      <c r="B411" s="965"/>
      <c r="C411" s="413"/>
      <c r="D411" s="414"/>
      <c r="E411" s="422"/>
      <c r="F411" s="630">
        <f>SUM(F398:F410)</f>
        <v>0</v>
      </c>
      <c r="G411" s="518" t="str">
        <f>IF(H411=0,"",H411/F411)</f>
        <v/>
      </c>
      <c r="H411" s="630">
        <f>SUM(H398:H410)</f>
        <v>0</v>
      </c>
      <c r="I411" s="630">
        <f>SUM(I398:I410)</f>
        <v>0</v>
      </c>
      <c r="J411" s="630">
        <f>SUM(J398:J410)</f>
        <v>0</v>
      </c>
      <c r="K411" s="681">
        <f t="shared" si="131"/>
        <v>0</v>
      </c>
      <c r="L411" s="359" t="str">
        <f t="shared" si="171"/>
        <v/>
      </c>
      <c r="M411" s="364" t="str">
        <f>IF(J410+J404+J403+J409=0,"",(J410+J404+J403+J409)/(J411-(J410+J404+J403+J409)))</f>
        <v/>
      </c>
      <c r="N411" s="247"/>
      <c r="O411" s="498"/>
    </row>
    <row r="412" spans="1:45" s="478" customFormat="1" ht="60" customHeight="1" thickBot="1" x14ac:dyDescent="0.3">
      <c r="A412" s="387">
        <v>15</v>
      </c>
      <c r="B412" s="388" t="s">
        <v>624</v>
      </c>
      <c r="C412" s="454"/>
      <c r="D412" s="455"/>
      <c r="E412" s="456"/>
      <c r="F412" s="653" t="s">
        <v>646</v>
      </c>
      <c r="G412" s="535" t="s">
        <v>647</v>
      </c>
      <c r="H412" s="725" t="s">
        <v>648</v>
      </c>
      <c r="I412" s="726"/>
      <c r="J412" s="726"/>
      <c r="K412" s="727"/>
      <c r="L412" s="368"/>
      <c r="M412" s="936"/>
      <c r="N412" s="247"/>
      <c r="O412" s="498"/>
    </row>
    <row r="413" spans="1:45" s="478" customFormat="1" ht="44.25" customHeight="1" outlineLevel="1" thickBot="1" x14ac:dyDescent="0.35">
      <c r="A413" s="457"/>
      <c r="B413" s="458"/>
      <c r="C413" s="345" t="s">
        <v>513</v>
      </c>
      <c r="D413" s="107" t="s">
        <v>631</v>
      </c>
      <c r="E413" s="33"/>
      <c r="F413" s="642">
        <v>0</v>
      </c>
      <c r="G413" s="529">
        <v>0</v>
      </c>
      <c r="H413" s="710">
        <f t="shared" ref="H413:H414" si="174">F413*G413</f>
        <v>0</v>
      </c>
      <c r="I413" s="642">
        <v>0</v>
      </c>
      <c r="J413" s="642">
        <v>0</v>
      </c>
      <c r="K413" s="712">
        <f t="shared" ref="K413" si="175">H413</f>
        <v>0</v>
      </c>
      <c r="L413" s="359" t="str">
        <f t="shared" ref="L413:L421" si="176">IF(ROUND(I413+J413,2)=ROUND(K413,2),"","!")</f>
        <v/>
      </c>
      <c r="M413" s="369"/>
      <c r="N413" s="247"/>
      <c r="O413" s="498"/>
    </row>
    <row r="414" spans="1:45" s="478" customFormat="1" ht="44.25" customHeight="1" outlineLevel="1" thickBot="1" x14ac:dyDescent="0.35">
      <c r="A414" s="457"/>
      <c r="B414" s="458"/>
      <c r="C414" s="349" t="s">
        <v>514</v>
      </c>
      <c r="D414" s="110" t="s">
        <v>632</v>
      </c>
      <c r="E414" s="34"/>
      <c r="F414" s="644">
        <v>0</v>
      </c>
      <c r="G414" s="521">
        <v>0</v>
      </c>
      <c r="H414" s="635">
        <f t="shared" si="174"/>
        <v>0</v>
      </c>
      <c r="I414" s="644">
        <v>0</v>
      </c>
      <c r="J414" s="644">
        <v>0</v>
      </c>
      <c r="K414" s="686">
        <f>H414</f>
        <v>0</v>
      </c>
      <c r="L414" s="359" t="str">
        <f t="shared" si="176"/>
        <v/>
      </c>
      <c r="M414" s="369"/>
      <c r="N414" s="247"/>
      <c r="O414" s="498"/>
    </row>
    <row r="415" spans="1:45" s="478" customFormat="1" ht="44.25" customHeight="1" outlineLevel="1" thickBot="1" x14ac:dyDescent="0.35">
      <c r="A415" s="964" t="s">
        <v>617</v>
      </c>
      <c r="B415" s="965"/>
      <c r="C415" s="413"/>
      <c r="D415" s="414"/>
      <c r="E415" s="422"/>
      <c r="F415" s="630">
        <f>SUM(F413:F414)</f>
        <v>0</v>
      </c>
      <c r="G415" s="536">
        <f>SUM(G413:G414)</f>
        <v>0</v>
      </c>
      <c r="H415" s="630">
        <f t="shared" ref="H415:J415" si="177">SUM(H413:H414)</f>
        <v>0</v>
      </c>
      <c r="I415" s="630">
        <f t="shared" si="177"/>
        <v>0</v>
      </c>
      <c r="J415" s="630">
        <f t="shared" si="177"/>
        <v>0</v>
      </c>
      <c r="K415" s="630">
        <f>SUM(K413:K414)</f>
        <v>0</v>
      </c>
      <c r="L415" s="359" t="str">
        <f t="shared" si="176"/>
        <v/>
      </c>
      <c r="M415" s="935"/>
      <c r="N415" s="247"/>
      <c r="O415" s="498"/>
    </row>
    <row r="416" spans="1:45" s="487" customFormat="1" ht="34.5" customHeight="1" thickBot="1" x14ac:dyDescent="0.35">
      <c r="A416" s="966" t="s">
        <v>643</v>
      </c>
      <c r="B416" s="967"/>
      <c r="C416" s="355"/>
      <c r="D416" s="190"/>
      <c r="E416" s="459"/>
      <c r="F416" s="654">
        <f>F414+F413+F404+F403+F402+F401+F400+F399+F398+F389+F388+F387+F386+F385+F384+F383+F382+F376+F375+F374+F373+F372+F371+F370+F369+F368+F367+F355+F354+F353+F352+F351+F350+F349+F348+F347+F337+F336+F335+F334+F333+F332+F331+F330+F329+F323+F322+F321+F320+F309+F308+F307+F306+F305+F304+F303+F302+F301+F291+F290+F289+F288+F287+F286+F285+F284+F274+F273+F272+F271+F270+F269+F268+F267+F254+F253+F252+F251+F250+F249+F248+F247+F246+F245+F234+F233+F232+F231+F230+F229+F228+F227+F226+F225+F214+F213+F212+F211+F210+F209+F208+F207+F206+F205+F195+F194+F193+F192+F191+F190+F189+F188+F187+F177+F176+F175+F174+F173+F172+F171+F170+F169+F157+F156+F155+F154+F153+F152+F151+F150+F149+F148+F142+F141+F140+F139+F138+F131+F130+F129+F128+F127+F126+F120+F119+F118+F117+F116+F115+F107+F106+F105+F104+F103+F102+F101+F100+F99+F90+F89+F88+F87+F86+F85+F84+F75+F74+F73+F72+F71+F70+F69+F65+F64+F63+F62+F61+F60+F59+F58+F57+F56+F55+F54+F53+F44+F43+F42+F41+F40+F39+F38+F37+F36+F35+F34+F33+F32+F29+F28+F27+F26+F25+F24+F23+F22+F17+F16+F15+F14+F13+F12+F11</f>
        <v>0</v>
      </c>
      <c r="G416" s="537" t="str">
        <f>IF(H416=0,"",H416/F416)</f>
        <v/>
      </c>
      <c r="H416" s="728">
        <f>H414+H413+H404+H403+H402+H401+H400+H399+H398+H389+H388+H387+H386+H385+H384+H383+H382+H376+H375+H374+H373+H372+H371+H370+H369+H368+H367+H355+H354+H353+H352+H351+H350+H349+H348+H347+H337+H336+H335+H334+H333+H332+H331+H330+H329+H323+H322+H321+H320+H309+H308+H307+H306+H305+H304+H303+H302+H301+H291+H290+H289+H288+H287+H286+H285+H284+H274+H273+H272+H271+H270+H269+H268+H267+H254+H253+H252+H251+H250+H249+H248+H247+H246+H245+H234+H233+H232+H231+H230+H229+H228+H227+H226+H225+H214+H213+H212+H211+H210+H209+H208+H207+H206+H205+H195+H194+H193+H192+H191+H190+H189+H188+H187+H177+H176+H175+H174+H173+H172+H171+H170+H169+H157+H156+H155+H154+H153+H152+H151+H150+H149+H148+H142+H141+H140+H139+H138+H131+H130+H129+H128+H127+H126+H120+H119+H118+H117+H116+H115+H107+H106+H105+H104+H103+H102+H101+H100+H99+H90+H89+H88+H87+H86+H85+H84+H75+H74+H73+H72+H71+H70+H69+H65+H64+H63+H62+H61+H60+H59+H58+H57+H56+H55+H54+H53+H44+H43+H42+H41+H40+H39+H38+H37+H36+H35+H34+H33+H32+H29+H28+H27+H26+H25+H24+H23+H22+H17+H16+H15+H14+H13+H12+H11</f>
        <v>0</v>
      </c>
      <c r="I416" s="654">
        <f>I414+I413+I404+I403+I402+I401+I400+I399+I398+I389+I388+I387+I386+I385+I384+I383+I382+I376+I375+I374+I373+I372+I371+I370+I369+I368+I367+I355+I354+I353+I352+I351+I350+I349+I348+I347+I337+I336+I335+I334+I333+I332+I331+I330+I329+I323+I322+I321+I320+I309+I308+I307+I306+I305+I304+I303+I302+I301+I291+I290+I289+I288+I287+I286+I285+I284+I274+I273+I272+I271+I270+I269+I268+I267+I254+I253+I252+I251+I250+I249+I248+I247+I246+I245+I234+I233+I232+I231+I230+I229+I228+I227+I226+I225+I214+I213+I212+I211+I210+I209+I208+I207+I206+I205+I195+I194+I193+I192+I191+I190+I189+I188+I187+I177+I176+I175+I174+I173+I172+I171+I170+I169+I157+I156+I155+I154+I153+I152+I151+I150+I149+I148+I142+I141+I140+I139+I138+I131+I130+I129+I128+I127+I126+I120+I119+I118+I117+I116+I115+I107+I106+I105+I104+I103+I102+I101+I100+I99+I90+I89+I88+I87+I86+I85+I84+I75+I74+I73+I72+I71+I70+I69+I65+I64+I63+I62+I61+I60+I59+I58+I57+I56+I55+I54+I53+I44+I43+I42+I41+I40+I39+I38+I37+I36+I35+I34+I33+I32+I29+I28+I27+I26+I25+I24+I23+I22+I17+I16+I15+I14+I13+I12+I11</f>
        <v>0</v>
      </c>
      <c r="J416" s="654">
        <f>J414+J413+J404+J403+J402+J401+J400+J399+J398+J389+J388+J387+J386+J385+J384+J383+J382+J376+J375+J374+J373+J372+J371+J370+J369+J368+J367+J355+J354+J353+J354+J351+J350+J349+J348+J347+J337+J336+J335+J334+J333+J332+J331+J330+J329+J323+J322+J321+J320+J309+J308+J307+J306+J305+J304+J303+J302+J301+J291+J290+J289+J288+J287+J286+J285+J284+J274+J273+J272+J271+J270+J269+J268+J267+J254+J253+J252+J251+J250+J249+J248+J247+J246+J245+J234+J233+J232+J231+J230+J229+J228+J227+J226+J225+J214+J213+J212+J211+J210+J209+J208+J207+J206+J205+J195+J194+J193+J192+J191+J190+J189+J188+J187+J177+J176+J175+J174+J173+J172+J171+J170+J169+J157+J156+J155+J154+J153+J152+J151+J150+J149+J148+J142+J141+J140+J139+J138+J131+J130+J129+J128+J127+J126+J120+J119+J118+J117+J116+J115+J107+J106+J105+J104+J103+J102+J101+J100+J99+J90+J89+J88+J87+J86+J85+J84+J75+J74+J73+J72+J71+J70+J69+J65+J64+J63+J62+J61+J60+J59+J58+J57+J56+J55+J54+J53+J44+J43+J42+J41+J40+J39+J38+J37+J36+J35+J34+J33+J32+J29+J28+J27+J26+J25+J24+J23+J22+J17+J16+J15+J14+J13+J12+J11</f>
        <v>0</v>
      </c>
      <c r="K416" s="729">
        <f>H416</f>
        <v>0</v>
      </c>
      <c r="L416" s="359" t="str">
        <f>IF(ROUND(I416+J416,2)=ROUND(K416,2),"","!")</f>
        <v/>
      </c>
      <c r="M416" s="195"/>
      <c r="N416" s="247"/>
      <c r="O416" s="500"/>
      <c r="P416" s="486"/>
      <c r="Q416" s="486"/>
      <c r="R416" s="486"/>
      <c r="S416" s="486"/>
      <c r="T416" s="486"/>
      <c r="U416" s="486"/>
      <c r="V416" s="486"/>
      <c r="W416" s="486"/>
      <c r="X416" s="486"/>
      <c r="Y416" s="486"/>
      <c r="Z416" s="486"/>
      <c r="AA416" s="486"/>
      <c r="AB416" s="486"/>
      <c r="AC416" s="486"/>
      <c r="AD416" s="486"/>
      <c r="AE416" s="486"/>
      <c r="AF416" s="486"/>
      <c r="AG416" s="486"/>
      <c r="AH416" s="486"/>
      <c r="AI416" s="486"/>
      <c r="AJ416" s="486"/>
      <c r="AK416" s="486"/>
      <c r="AL416" s="486"/>
      <c r="AM416" s="486"/>
      <c r="AN416" s="486"/>
      <c r="AO416" s="486"/>
      <c r="AP416" s="486"/>
      <c r="AQ416" s="486"/>
      <c r="AR416" s="486"/>
      <c r="AS416" s="486"/>
    </row>
    <row r="417" spans="1:45" s="487" customFormat="1" ht="32.25" thickBot="1" x14ac:dyDescent="0.35">
      <c r="A417" s="968" t="s">
        <v>677</v>
      </c>
      <c r="B417" s="969"/>
      <c r="C417" s="355"/>
      <c r="D417" s="190"/>
      <c r="E417" s="460" t="s">
        <v>348</v>
      </c>
      <c r="F417" s="617"/>
      <c r="G417" s="538"/>
      <c r="H417" s="730"/>
      <c r="I417" s="617"/>
      <c r="J417" s="617"/>
      <c r="K417" s="731"/>
      <c r="L417" s="359" t="str">
        <f t="shared" si="176"/>
        <v/>
      </c>
      <c r="M417" s="196"/>
      <c r="N417" s="247"/>
      <c r="O417" s="500"/>
      <c r="P417" s="486"/>
      <c r="Q417" s="486"/>
      <c r="R417" s="486"/>
      <c r="S417" s="486"/>
      <c r="T417" s="486"/>
      <c r="U417" s="486"/>
      <c r="V417" s="486"/>
      <c r="W417" s="486"/>
      <c r="X417" s="486"/>
      <c r="Y417" s="486"/>
      <c r="Z417" s="486"/>
      <c r="AA417" s="486"/>
      <c r="AB417" s="486"/>
      <c r="AC417" s="486"/>
      <c r="AD417" s="486"/>
      <c r="AE417" s="486"/>
      <c r="AF417" s="486"/>
      <c r="AG417" s="486"/>
      <c r="AH417" s="486"/>
      <c r="AI417" s="486"/>
      <c r="AJ417" s="486"/>
      <c r="AK417" s="486"/>
      <c r="AL417" s="486"/>
      <c r="AM417" s="486"/>
      <c r="AN417" s="486"/>
      <c r="AO417" s="486"/>
      <c r="AP417" s="486"/>
      <c r="AQ417" s="486"/>
      <c r="AR417" s="486"/>
      <c r="AS417" s="486"/>
    </row>
    <row r="418" spans="1:45" s="487" customFormat="1" ht="52.5" customHeight="1" thickBot="1" x14ac:dyDescent="0.35">
      <c r="A418" s="966" t="s">
        <v>237</v>
      </c>
      <c r="B418" s="967"/>
      <c r="C418" s="355"/>
      <c r="D418" s="461"/>
      <c r="E418" s="488">
        <v>0</v>
      </c>
      <c r="F418" s="655"/>
      <c r="G418" s="539"/>
      <c r="H418" s="732"/>
      <c r="I418" s="655" t="e">
        <f>I416/$E418</f>
        <v>#DIV/0!</v>
      </c>
      <c r="J418" s="655" t="e">
        <f>J416/$E418</f>
        <v>#DIV/0!</v>
      </c>
      <c r="K418" s="732" t="e">
        <f>K416/$E418</f>
        <v>#DIV/0!</v>
      </c>
      <c r="L418" s="359" t="e">
        <f t="shared" si="176"/>
        <v>#DIV/0!</v>
      </c>
      <c r="M418" s="197"/>
      <c r="N418" s="247"/>
      <c r="O418" s="500"/>
      <c r="P418" s="486"/>
      <c r="Q418" s="486"/>
      <c r="R418" s="486"/>
      <c r="S418" s="486"/>
      <c r="T418" s="486"/>
      <c r="U418" s="486"/>
      <c r="V418" s="486"/>
      <c r="W418" s="486"/>
      <c r="X418" s="486"/>
      <c r="Y418" s="486"/>
      <c r="Z418" s="486"/>
      <c r="AA418" s="486"/>
      <c r="AB418" s="486"/>
      <c r="AC418" s="486"/>
      <c r="AD418" s="486"/>
      <c r="AE418" s="486"/>
      <c r="AF418" s="486"/>
      <c r="AG418" s="486"/>
      <c r="AH418" s="486"/>
      <c r="AI418" s="486"/>
      <c r="AJ418" s="486"/>
      <c r="AK418" s="486"/>
      <c r="AL418" s="486"/>
      <c r="AM418" s="486"/>
      <c r="AN418" s="486"/>
      <c r="AO418" s="486"/>
      <c r="AP418" s="486"/>
      <c r="AQ418" s="486"/>
      <c r="AR418" s="486"/>
      <c r="AS418" s="486"/>
    </row>
    <row r="419" spans="1:45" s="487" customFormat="1" ht="34.5" customHeight="1" thickBot="1" x14ac:dyDescent="0.35">
      <c r="A419" s="961" t="s">
        <v>618</v>
      </c>
      <c r="B419" s="962"/>
      <c r="C419" s="462"/>
      <c r="D419" s="463"/>
      <c r="E419" s="489"/>
      <c r="F419" s="656">
        <f>F411+F396+F380+F365+F264+F146+F136+F124+F113+F66+F51+F30+F20+F166</f>
        <v>0</v>
      </c>
      <c r="G419" s="540" t="str">
        <f>IF(H419=0,"",H419/F419)</f>
        <v/>
      </c>
      <c r="H419" s="733">
        <f>H411+H396+H380+H365+H264+H146+H136+H124+H113+H66+H51+H30+H20+H166</f>
        <v>0</v>
      </c>
      <c r="I419" s="656">
        <f>I411+I396+I380+I365+I264+I146+I136+I124+I113+I66+I51+I30+I20+I166</f>
        <v>0</v>
      </c>
      <c r="J419" s="656">
        <f>J411+J396+J380+J365+J264+J146+J136+J124+J113+J66+J51+J30+J20+J166</f>
        <v>0</v>
      </c>
      <c r="K419" s="733">
        <f>H419</f>
        <v>0</v>
      </c>
      <c r="L419" s="359" t="str">
        <f t="shared" si="176"/>
        <v/>
      </c>
      <c r="M419" s="464"/>
      <c r="N419" s="247"/>
      <c r="O419" s="498"/>
      <c r="P419" s="486"/>
      <c r="Q419" s="486"/>
      <c r="R419" s="486"/>
      <c r="S419" s="486"/>
      <c r="T419" s="486"/>
      <c r="U419" s="486"/>
      <c r="V419" s="486"/>
      <c r="W419" s="486"/>
      <c r="X419" s="486"/>
      <c r="Y419" s="486"/>
      <c r="Z419" s="486"/>
      <c r="AA419" s="486"/>
      <c r="AB419" s="486"/>
      <c r="AC419" s="486"/>
      <c r="AD419" s="486"/>
      <c r="AE419" s="486"/>
      <c r="AF419" s="486"/>
      <c r="AG419" s="486"/>
      <c r="AH419" s="486"/>
      <c r="AI419" s="486"/>
      <c r="AJ419" s="486"/>
      <c r="AK419" s="486"/>
      <c r="AL419" s="486"/>
      <c r="AM419" s="486"/>
      <c r="AN419" s="486"/>
      <c r="AO419" s="486"/>
      <c r="AP419" s="486"/>
      <c r="AQ419" s="486"/>
      <c r="AR419" s="486"/>
      <c r="AS419" s="486"/>
    </row>
    <row r="420" spans="1:45" s="487" customFormat="1" ht="32.25" thickBot="1" x14ac:dyDescent="0.35">
      <c r="A420" s="959"/>
      <c r="B420" s="960"/>
      <c r="C420" s="462"/>
      <c r="D420" s="463"/>
      <c r="E420" s="490" t="s">
        <v>348</v>
      </c>
      <c r="F420" s="657"/>
      <c r="G420" s="541"/>
      <c r="H420" s="734"/>
      <c r="I420" s="657"/>
      <c r="J420" s="657"/>
      <c r="K420" s="735"/>
      <c r="L420" s="359" t="str">
        <f t="shared" si="176"/>
        <v/>
      </c>
      <c r="M420" s="465"/>
      <c r="N420" s="247"/>
      <c r="O420" s="498"/>
      <c r="P420" s="486"/>
      <c r="Q420" s="486"/>
      <c r="R420" s="486"/>
      <c r="S420" s="486"/>
      <c r="T420" s="486"/>
      <c r="U420" s="486"/>
      <c r="V420" s="486"/>
      <c r="W420" s="486"/>
      <c r="X420" s="486"/>
      <c r="Y420" s="486"/>
      <c r="Z420" s="486"/>
      <c r="AA420" s="486"/>
      <c r="AB420" s="486"/>
      <c r="AC420" s="486"/>
      <c r="AD420" s="486"/>
      <c r="AE420" s="486"/>
      <c r="AF420" s="486"/>
      <c r="AG420" s="486"/>
      <c r="AH420" s="486"/>
      <c r="AI420" s="486"/>
      <c r="AJ420" s="486"/>
      <c r="AK420" s="486"/>
      <c r="AL420" s="486"/>
      <c r="AM420" s="486"/>
      <c r="AN420" s="486"/>
      <c r="AO420" s="486"/>
      <c r="AP420" s="486"/>
      <c r="AQ420" s="486"/>
      <c r="AR420" s="486"/>
      <c r="AS420" s="486"/>
    </row>
    <row r="421" spans="1:45" s="487" customFormat="1" ht="52.5" customHeight="1" thickBot="1" x14ac:dyDescent="0.35">
      <c r="A421" s="949" t="s">
        <v>237</v>
      </c>
      <c r="B421" s="950"/>
      <c r="C421" s="462"/>
      <c r="D421" s="466"/>
      <c r="E421" s="931">
        <f>E418</f>
        <v>0</v>
      </c>
      <c r="F421" s="658"/>
      <c r="G421" s="542"/>
      <c r="H421" s="736"/>
      <c r="I421" s="658" t="e">
        <f>I419/$E421</f>
        <v>#DIV/0!</v>
      </c>
      <c r="J421" s="658" t="e">
        <f>J419/$E421</f>
        <v>#DIV/0!</v>
      </c>
      <c r="K421" s="736" t="e">
        <f>K419/$E421</f>
        <v>#DIV/0!</v>
      </c>
      <c r="L421" s="359" t="e">
        <f t="shared" si="176"/>
        <v>#DIV/0!</v>
      </c>
      <c r="M421" s="467"/>
      <c r="N421" s="247"/>
      <c r="O421" s="498"/>
      <c r="P421" s="486"/>
      <c r="Q421" s="486"/>
      <c r="R421" s="486"/>
      <c r="S421" s="486"/>
      <c r="T421" s="486"/>
      <c r="U421" s="486"/>
      <c r="V421" s="486"/>
      <c r="W421" s="486"/>
      <c r="X421" s="486"/>
      <c r="Y421" s="486"/>
      <c r="Z421" s="486"/>
      <c r="AA421" s="486"/>
      <c r="AB421" s="486"/>
      <c r="AC421" s="486"/>
      <c r="AD421" s="486"/>
      <c r="AE421" s="486"/>
      <c r="AF421" s="486"/>
      <c r="AG421" s="486"/>
      <c r="AH421" s="486"/>
      <c r="AI421" s="486"/>
      <c r="AJ421" s="486"/>
      <c r="AK421" s="486"/>
      <c r="AL421" s="486"/>
      <c r="AM421" s="486"/>
      <c r="AN421" s="486"/>
      <c r="AO421" s="486"/>
      <c r="AP421" s="486"/>
      <c r="AQ421" s="486"/>
      <c r="AR421" s="486"/>
      <c r="AS421" s="486"/>
    </row>
    <row r="422" spans="1:45" x14ac:dyDescent="0.25">
      <c r="D422" s="491"/>
      <c r="O422" s="479"/>
    </row>
    <row r="423" spans="1:45" x14ac:dyDescent="0.25">
      <c r="D423" s="491"/>
      <c r="O423" s="479"/>
    </row>
    <row r="424" spans="1:45" x14ac:dyDescent="0.25">
      <c r="D424" s="491"/>
      <c r="O424" s="479"/>
    </row>
    <row r="425" spans="1:45" x14ac:dyDescent="0.25">
      <c r="D425" s="491"/>
    </row>
    <row r="426" spans="1:45" x14ac:dyDescent="0.25">
      <c r="D426" s="491"/>
    </row>
    <row r="427" spans="1:45" x14ac:dyDescent="0.25">
      <c r="D427" s="491"/>
    </row>
    <row r="428" spans="1:45" x14ac:dyDescent="0.25">
      <c r="D428" s="491"/>
    </row>
    <row r="429" spans="1:45" x14ac:dyDescent="0.25">
      <c r="D429" s="491"/>
    </row>
    <row r="430" spans="1:45" x14ac:dyDescent="0.25">
      <c r="D430" s="491"/>
    </row>
    <row r="431" spans="1:45" x14ac:dyDescent="0.25">
      <c r="D431" s="491"/>
    </row>
    <row r="432" spans="1:45" x14ac:dyDescent="0.25">
      <c r="D432" s="491"/>
    </row>
    <row r="433" spans="4:4" x14ac:dyDescent="0.25">
      <c r="D433" s="491"/>
    </row>
    <row r="434" spans="4:4" x14ac:dyDescent="0.25">
      <c r="D434" s="491"/>
    </row>
    <row r="435" spans="4:4" x14ac:dyDescent="0.25">
      <c r="D435" s="491"/>
    </row>
    <row r="436" spans="4:4" x14ac:dyDescent="0.25">
      <c r="D436" s="491"/>
    </row>
    <row r="437" spans="4:4" x14ac:dyDescent="0.25">
      <c r="D437" s="491"/>
    </row>
    <row r="438" spans="4:4" x14ac:dyDescent="0.25">
      <c r="D438" s="491"/>
    </row>
    <row r="439" spans="4:4" x14ac:dyDescent="0.25">
      <c r="D439" s="491"/>
    </row>
    <row r="440" spans="4:4" x14ac:dyDescent="0.25">
      <c r="D440" s="491"/>
    </row>
    <row r="441" spans="4:4" x14ac:dyDescent="0.25">
      <c r="D441" s="491"/>
    </row>
    <row r="442" spans="4:4" x14ac:dyDescent="0.25">
      <c r="D442" s="491"/>
    </row>
    <row r="443" spans="4:4" x14ac:dyDescent="0.25">
      <c r="D443" s="491"/>
    </row>
    <row r="444" spans="4:4" x14ac:dyDescent="0.25">
      <c r="D444" s="491"/>
    </row>
    <row r="445" spans="4:4" x14ac:dyDescent="0.25">
      <c r="D445" s="491"/>
    </row>
  </sheetData>
  <sheetProtection algorithmName="SHA-512" hashValue="bJ8AvCs8iELvGIFddzD1bqkR0xss38tSu908Q30pMboBiN0qcl5TJuRa2rz4R7Hz5MvpVvn9CnbARKx5bUZV+Q==" saltValue="fux0wFI6mxleN4KUJxfdKg==" spinCount="100000" sheet="1" formatCells="0" formatColumns="0" formatRows="0" sort="0" autoFilter="0"/>
  <mergeCells count="44">
    <mergeCell ref="M7:M9"/>
    <mergeCell ref="L7:L9"/>
    <mergeCell ref="A396:B396"/>
    <mergeCell ref="A411:B411"/>
    <mergeCell ref="A51:B51"/>
    <mergeCell ref="A30:B30"/>
    <mergeCell ref="I7:K7"/>
    <mergeCell ref="F7:H7"/>
    <mergeCell ref="G8:H8"/>
    <mergeCell ref="A419:B419"/>
    <mergeCell ref="A112:B112"/>
    <mergeCell ref="A97:B97"/>
    <mergeCell ref="A82:B82"/>
    <mergeCell ref="A66:B66"/>
    <mergeCell ref="A146:B146"/>
    <mergeCell ref="A124:B124"/>
    <mergeCell ref="A136:B136"/>
    <mergeCell ref="A113:B113"/>
    <mergeCell ref="A166:B166"/>
    <mergeCell ref="A415:B415"/>
    <mergeCell ref="A416:B416"/>
    <mergeCell ref="A417:B417"/>
    <mergeCell ref="A418:B418"/>
    <mergeCell ref="A421:B421"/>
    <mergeCell ref="A380:B380"/>
    <mergeCell ref="A185:B185"/>
    <mergeCell ref="A203:B203"/>
    <mergeCell ref="A223:B223"/>
    <mergeCell ref="A243:B243"/>
    <mergeCell ref="A264:B264"/>
    <mergeCell ref="A282:B282"/>
    <mergeCell ref="A299:B299"/>
    <mergeCell ref="A318:B318"/>
    <mergeCell ref="A327:B327"/>
    <mergeCell ref="A345:B345"/>
    <mergeCell ref="A365:B365"/>
    <mergeCell ref="A263:B263"/>
    <mergeCell ref="A364:B364"/>
    <mergeCell ref="A420:B420"/>
    <mergeCell ref="A4:C4"/>
    <mergeCell ref="E7:E9"/>
    <mergeCell ref="A20:B20"/>
    <mergeCell ref="A7:B7"/>
    <mergeCell ref="C7:D8"/>
  </mergeCells>
  <phoneticPr fontId="9" type="noConversion"/>
  <pageMargins left="0.70866141732283472" right="0.70866141732283472" top="0.78740157480314965" bottom="0.78740157480314965" header="0.31496062992125984" footer="0.31496062992125984"/>
  <pageSetup paperSize="8" scale="59" fitToHeight="0" orientation="landscape" r:id="rId1"/>
  <headerFooter>
    <oddFooter>Seite &amp;P von &amp;N</oddFooter>
  </headerFooter>
  <rowBreaks count="24" manualBreakCount="24">
    <brk id="19" max="16383" man="1"/>
    <brk id="29" max="16383" man="1"/>
    <brk id="50" max="16383" man="1"/>
    <brk id="66" max="16383" man="1"/>
    <brk id="82" max="16383" man="1"/>
    <brk id="97" max="16383" man="1"/>
    <brk id="113" max="16383" man="1"/>
    <brk id="136" max="16383" man="1"/>
    <brk id="146" max="16383" man="1"/>
    <brk id="166" max="16383" man="1"/>
    <brk id="185" max="16383" man="1"/>
    <brk id="203" max="16383" man="1"/>
    <brk id="223" max="16383" man="1"/>
    <brk id="243" max="16383" man="1"/>
    <brk id="264" max="16383" man="1"/>
    <brk id="282" max="16383" man="1"/>
    <brk id="299" max="16383" man="1"/>
    <brk id="318" max="16383" man="1"/>
    <brk id="327" max="16383" man="1"/>
    <brk id="345" max="16383" man="1"/>
    <brk id="365" max="16383" man="1"/>
    <brk id="380" max="16383" man="1"/>
    <brk id="396" max="16383" man="1"/>
    <brk id="41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430D7-1075-4CD6-AC92-4BDC9518F9C5}">
  <sheetPr>
    <tabColor rgb="FF92D050"/>
  </sheetPr>
  <dimension ref="A1:AQ367"/>
  <sheetViews>
    <sheetView zoomScale="70" zoomScaleNormal="70" workbookViewId="0">
      <pane xSplit="2" ySplit="9" topLeftCell="C10" activePane="bottomRight" state="frozen"/>
      <selection pane="topRight" activeCell="C1" sqref="C1"/>
      <selection pane="bottomLeft" activeCell="A10" sqref="A10"/>
      <selection pane="bottomRight" activeCell="Q26" sqref="Q26"/>
    </sheetView>
  </sheetViews>
  <sheetFormatPr baseColWidth="10" defaultRowHeight="15" outlineLevelRow="4" outlineLevelCol="1" x14ac:dyDescent="0.25"/>
  <cols>
    <col min="1" max="1" width="8.140625" style="12" customWidth="1"/>
    <col min="2" max="2" width="20.28515625" customWidth="1"/>
    <col min="3" max="3" width="8.140625" style="344" customWidth="1"/>
    <col min="4" max="4" width="71.85546875" customWidth="1"/>
    <col min="5" max="5" width="11.5703125" style="6" bestFit="1" customWidth="1"/>
    <col min="6" max="6" width="11.42578125" style="555"/>
    <col min="7" max="7" width="11.42578125" style="9"/>
    <col min="8" max="8" width="14.140625" style="555" bestFit="1" customWidth="1"/>
    <col min="9" max="9" width="16" style="555" customWidth="1"/>
    <col min="10" max="10" width="15.85546875" style="555" bestFit="1" customWidth="1"/>
    <col min="11" max="11" width="15.7109375" style="555" customWidth="1"/>
    <col min="12" max="12" width="4.5703125" style="12" customWidth="1"/>
    <col min="14" max="14" width="11.42578125" style="199"/>
    <col min="15" max="15" width="60.28515625" style="890" customWidth="1" outlineLevel="1"/>
  </cols>
  <sheetData>
    <row r="1" spans="1:15" ht="15" customHeight="1" x14ac:dyDescent="0.25">
      <c r="A1" s="860" t="s">
        <v>709</v>
      </c>
      <c r="B1" s="859" t="s">
        <v>687</v>
      </c>
      <c r="E1" s="31" t="s">
        <v>161</v>
      </c>
      <c r="N1" s="31"/>
      <c r="O1" s="247"/>
    </row>
    <row r="2" spans="1:15" ht="15" customHeight="1" x14ac:dyDescent="0.25">
      <c r="D2" s="45" t="s">
        <v>633</v>
      </c>
      <c r="E2" s="47" t="s">
        <v>665</v>
      </c>
      <c r="F2" s="556"/>
      <c r="G2" s="45"/>
      <c r="H2" s="556">
        <v>2000</v>
      </c>
      <c r="N2" s="31"/>
      <c r="O2" s="888" t="s">
        <v>685</v>
      </c>
    </row>
    <row r="3" spans="1:15" ht="15" customHeight="1" thickBot="1" x14ac:dyDescent="0.3">
      <c r="D3" s="46" t="s">
        <v>634</v>
      </c>
      <c r="E3" s="48" t="s">
        <v>542</v>
      </c>
      <c r="F3" s="49"/>
      <c r="G3" s="50"/>
      <c r="H3" s="581">
        <v>-2000</v>
      </c>
      <c r="N3" s="31"/>
      <c r="O3" s="889"/>
    </row>
    <row r="4" spans="1:15" ht="15" customHeight="1" thickBot="1" x14ac:dyDescent="0.3">
      <c r="A4" s="1001" t="s">
        <v>179</v>
      </c>
      <c r="B4" s="1014"/>
      <c r="C4" s="1014"/>
      <c r="D4" s="41"/>
      <c r="E4" s="75"/>
      <c r="F4" s="557"/>
      <c r="G4" s="75"/>
      <c r="H4" s="557"/>
      <c r="I4" s="557"/>
      <c r="J4" s="557"/>
      <c r="K4" s="557"/>
      <c r="L4" s="75"/>
      <c r="M4" s="121"/>
      <c r="N4" s="31"/>
      <c r="O4" s="480"/>
    </row>
    <row r="5" spans="1:15" ht="34.5" thickBot="1" x14ac:dyDescent="0.3">
      <c r="A5" s="72" t="s">
        <v>180</v>
      </c>
      <c r="B5" s="44" t="s">
        <v>178</v>
      </c>
      <c r="C5" s="43" t="s">
        <v>181</v>
      </c>
      <c r="D5" s="76"/>
      <c r="E5" s="74"/>
      <c r="F5" s="558"/>
      <c r="G5" s="74"/>
      <c r="H5" s="558"/>
      <c r="I5" s="558"/>
      <c r="J5" s="558"/>
      <c r="K5" s="558"/>
      <c r="L5" s="74"/>
      <c r="M5" s="5"/>
      <c r="N5" s="31"/>
      <c r="O5" s="480"/>
    </row>
    <row r="6" spans="1:15" ht="15.75" thickBot="1" x14ac:dyDescent="0.3">
      <c r="A6" s="40" t="s">
        <v>182</v>
      </c>
      <c r="B6" s="40"/>
      <c r="C6" s="73"/>
      <c r="D6" s="42"/>
      <c r="E6" s="73"/>
      <c r="F6" s="559"/>
      <c r="G6" s="73"/>
      <c r="H6" s="559"/>
      <c r="I6" s="559"/>
      <c r="J6" s="559"/>
      <c r="K6" s="559"/>
      <c r="L6" s="73"/>
      <c r="M6" s="40"/>
      <c r="N6" s="31"/>
      <c r="O6" s="480"/>
    </row>
    <row r="7" spans="1:15" ht="22.5" customHeight="1" thickBot="1" x14ac:dyDescent="0.3">
      <c r="A7" s="1015" t="s">
        <v>154</v>
      </c>
      <c r="B7" s="1016"/>
      <c r="C7" s="1017" t="s">
        <v>543</v>
      </c>
      <c r="D7" s="1018"/>
      <c r="E7" s="992" t="s">
        <v>157</v>
      </c>
      <c r="F7" s="994" t="s">
        <v>0</v>
      </c>
      <c r="G7" s="995"/>
      <c r="H7" s="996"/>
      <c r="I7" s="1005" t="s">
        <v>579</v>
      </c>
      <c r="J7" s="1006"/>
      <c r="K7" s="1007"/>
      <c r="L7" s="997" t="s">
        <v>160</v>
      </c>
      <c r="M7" s="999" t="s">
        <v>574</v>
      </c>
      <c r="N7" s="31"/>
      <c r="O7" s="480"/>
    </row>
    <row r="8" spans="1:15" ht="26.25" customHeight="1" thickBot="1" x14ac:dyDescent="0.3">
      <c r="A8" s="2" t="s">
        <v>155</v>
      </c>
      <c r="B8" s="40" t="s">
        <v>538</v>
      </c>
      <c r="C8" s="994"/>
      <c r="D8" s="996"/>
      <c r="E8" s="992"/>
      <c r="F8" s="560" t="s">
        <v>158</v>
      </c>
      <c r="G8" s="1001" t="s">
        <v>159</v>
      </c>
      <c r="H8" s="1002"/>
      <c r="I8" s="582" t="s">
        <v>492</v>
      </c>
      <c r="J8" s="560" t="s">
        <v>493</v>
      </c>
      <c r="K8" s="82" t="s">
        <v>1</v>
      </c>
      <c r="L8" s="997"/>
      <c r="M8" s="999"/>
      <c r="N8" s="31"/>
      <c r="O8" s="480"/>
    </row>
    <row r="9" spans="1:15" ht="18.75" customHeight="1" thickBot="1" x14ac:dyDescent="0.3">
      <c r="A9" s="8"/>
      <c r="B9" s="5"/>
      <c r="C9" s="7" t="s">
        <v>155</v>
      </c>
      <c r="D9" s="40" t="s">
        <v>156</v>
      </c>
      <c r="E9" s="993"/>
      <c r="F9" s="561" t="s">
        <v>2</v>
      </c>
      <c r="G9" s="206" t="s">
        <v>3</v>
      </c>
      <c r="H9" s="561" t="s">
        <v>2</v>
      </c>
      <c r="I9" s="583" t="s">
        <v>2</v>
      </c>
      <c r="J9" s="583" t="s">
        <v>2</v>
      </c>
      <c r="K9" s="584" t="s">
        <v>2</v>
      </c>
      <c r="L9" s="998"/>
      <c r="M9" s="1000"/>
      <c r="N9" s="31"/>
      <c r="O9" s="480"/>
    </row>
    <row r="10" spans="1:15" ht="29.25" thickBot="1" x14ac:dyDescent="0.5">
      <c r="A10" s="182">
        <v>1</v>
      </c>
      <c r="B10" s="198" t="s">
        <v>162</v>
      </c>
      <c r="C10" s="14"/>
      <c r="D10" s="109" t="s">
        <v>676</v>
      </c>
      <c r="E10" s="14"/>
      <c r="F10" s="562"/>
      <c r="G10" s="217"/>
      <c r="H10" s="562"/>
      <c r="I10" s="562"/>
      <c r="J10" s="562"/>
      <c r="K10" s="585"/>
      <c r="L10" s="123"/>
      <c r="M10" s="124"/>
      <c r="N10" s="31"/>
      <c r="O10" s="480"/>
    </row>
    <row r="11" spans="1:15" ht="19.5" outlineLevel="1" thickBot="1" x14ac:dyDescent="0.35">
      <c r="A11" s="38"/>
      <c r="B11" s="39"/>
      <c r="C11" s="345" t="s">
        <v>640</v>
      </c>
      <c r="D11" s="107" t="s">
        <v>641</v>
      </c>
      <c r="E11" s="35"/>
      <c r="F11" s="567">
        <v>0</v>
      </c>
      <c r="G11" s="522">
        <v>0</v>
      </c>
      <c r="H11" s="595">
        <f t="shared" ref="H11" si="0">F11*G11</f>
        <v>0</v>
      </c>
      <c r="I11" s="567">
        <v>0</v>
      </c>
      <c r="J11" s="567">
        <v>0</v>
      </c>
      <c r="K11" s="596">
        <f t="shared" ref="K11" si="1">H11</f>
        <v>0</v>
      </c>
      <c r="L11" s="359" t="str">
        <f t="shared" ref="L11:L12" si="2">IF(ROUND(I11+J11,2)=ROUND(K11,2),"","!")</f>
        <v/>
      </c>
      <c r="M11" s="125"/>
      <c r="N11" s="31"/>
      <c r="O11" s="480"/>
    </row>
    <row r="12" spans="1:15" s="61" customFormat="1" ht="31.5" customHeight="1" outlineLevel="1" thickBot="1" x14ac:dyDescent="0.35">
      <c r="A12" s="1003" t="s">
        <v>584</v>
      </c>
      <c r="B12" s="1004"/>
      <c r="C12" s="346"/>
      <c r="D12" s="108"/>
      <c r="E12" s="129"/>
      <c r="F12" s="563"/>
      <c r="G12" s="130"/>
      <c r="H12" s="563"/>
      <c r="I12" s="586"/>
      <c r="J12" s="563"/>
      <c r="K12" s="587"/>
      <c r="L12" s="359" t="str">
        <f t="shared" si="2"/>
        <v/>
      </c>
      <c r="M12" s="128"/>
      <c r="N12" s="31"/>
      <c r="O12" s="480"/>
    </row>
    <row r="13" spans="1:15" ht="53.25" customHeight="1" thickBot="1" x14ac:dyDescent="0.5">
      <c r="A13" s="182">
        <v>2</v>
      </c>
      <c r="B13" s="198" t="s">
        <v>655</v>
      </c>
      <c r="C13" s="347"/>
      <c r="D13" s="181" t="s">
        <v>667</v>
      </c>
      <c r="E13" s="131"/>
      <c r="F13" s="564"/>
      <c r="G13" s="132"/>
      <c r="H13" s="588"/>
      <c r="I13" s="564"/>
      <c r="J13" s="564"/>
      <c r="K13" s="589"/>
      <c r="L13" s="123" t="str">
        <f t="shared" ref="L13:L27" si="3">IF(I13+J13=K13,"","!")</f>
        <v/>
      </c>
      <c r="M13" s="124"/>
      <c r="N13" s="31"/>
      <c r="O13" s="480"/>
    </row>
    <row r="14" spans="1:15" ht="19.5" outlineLevel="1" thickBot="1" x14ac:dyDescent="0.35">
      <c r="A14" s="38"/>
      <c r="B14" s="39"/>
      <c r="C14" s="345" t="s">
        <v>10</v>
      </c>
      <c r="D14" s="179" t="s">
        <v>667</v>
      </c>
      <c r="E14" s="33"/>
      <c r="F14" s="565"/>
      <c r="G14" s="180"/>
      <c r="H14" s="565"/>
      <c r="I14" s="590"/>
      <c r="J14" s="591"/>
      <c r="K14" s="592"/>
      <c r="L14" s="359" t="str">
        <f t="shared" ref="L14:L15" si="4">IF(ROUND(I14+J14,2)=ROUND(K14,2),"","!")</f>
        <v/>
      </c>
      <c r="M14" s="126"/>
      <c r="N14" s="31"/>
      <c r="O14" s="480"/>
    </row>
    <row r="15" spans="1:15" s="61" customFormat="1" ht="27.75" customHeight="1" outlineLevel="1" thickBot="1" x14ac:dyDescent="0.35">
      <c r="A15" s="1003" t="s">
        <v>587</v>
      </c>
      <c r="B15" s="1004"/>
      <c r="C15" s="348"/>
      <c r="D15" s="108"/>
      <c r="E15" s="129"/>
      <c r="F15" s="563"/>
      <c r="G15" s="130"/>
      <c r="H15" s="563"/>
      <c r="I15" s="586"/>
      <c r="J15" s="563"/>
      <c r="K15" s="587"/>
      <c r="L15" s="359" t="str">
        <f t="shared" si="4"/>
        <v/>
      </c>
      <c r="M15" s="127"/>
      <c r="N15" s="31"/>
      <c r="O15" s="480"/>
    </row>
    <row r="16" spans="1:15" ht="32.25" thickBot="1" x14ac:dyDescent="0.5">
      <c r="A16" s="182">
        <v>3</v>
      </c>
      <c r="B16" s="198" t="s">
        <v>695</v>
      </c>
      <c r="C16" s="15"/>
      <c r="D16" s="109" t="s">
        <v>696</v>
      </c>
      <c r="E16" s="15"/>
      <c r="F16" s="566"/>
      <c r="G16" s="53"/>
      <c r="H16" s="593"/>
      <c r="I16" s="566"/>
      <c r="J16" s="566"/>
      <c r="K16" s="594"/>
      <c r="L16" s="123" t="str">
        <f t="shared" si="3"/>
        <v/>
      </c>
      <c r="M16" s="124"/>
      <c r="N16" s="31"/>
      <c r="O16" s="480"/>
    </row>
    <row r="17" spans="1:15" ht="19.5" outlineLevel="1" thickBot="1" x14ac:dyDescent="0.35">
      <c r="A17" s="20"/>
      <c r="B17" s="39"/>
      <c r="C17" s="345" t="s">
        <v>30</v>
      </c>
      <c r="D17" s="107" t="s">
        <v>694</v>
      </c>
      <c r="E17" s="35" t="s">
        <v>251</v>
      </c>
      <c r="F17" s="567">
        <v>0</v>
      </c>
      <c r="G17" s="522">
        <v>0</v>
      </c>
      <c r="H17" s="595">
        <f t="shared" ref="H17:H30" si="5">F17*G17</f>
        <v>0</v>
      </c>
      <c r="I17" s="567">
        <v>0</v>
      </c>
      <c r="J17" s="567">
        <v>0</v>
      </c>
      <c r="K17" s="596">
        <f t="shared" ref="K17:K30" si="6">H17</f>
        <v>0</v>
      </c>
      <c r="L17" s="359" t="str">
        <f t="shared" ref="L17:L22" si="7">IF(ROUND(I17+J17,2)=ROUND(K17,2),"","!")</f>
        <v/>
      </c>
      <c r="M17" s="125"/>
      <c r="N17" s="31"/>
      <c r="O17" s="480"/>
    </row>
    <row r="18" spans="1:15" ht="19.5" outlineLevel="1" thickBot="1" x14ac:dyDescent="0.35">
      <c r="A18" s="20"/>
      <c r="B18" s="39"/>
      <c r="C18" s="345" t="s">
        <v>184</v>
      </c>
      <c r="D18" s="107" t="s">
        <v>518</v>
      </c>
      <c r="E18" s="35" t="s">
        <v>251</v>
      </c>
      <c r="F18" s="567">
        <v>0</v>
      </c>
      <c r="G18" s="522">
        <v>0</v>
      </c>
      <c r="H18" s="595">
        <f t="shared" si="5"/>
        <v>0</v>
      </c>
      <c r="I18" s="567">
        <v>0</v>
      </c>
      <c r="J18" s="567">
        <v>0</v>
      </c>
      <c r="K18" s="596">
        <f t="shared" si="6"/>
        <v>0</v>
      </c>
      <c r="L18" s="359" t="str">
        <f t="shared" si="7"/>
        <v/>
      </c>
      <c r="M18" s="126"/>
      <c r="N18" s="31"/>
      <c r="O18" s="480"/>
    </row>
    <row r="19" spans="1:15" ht="19.5" outlineLevel="1" thickBot="1" x14ac:dyDescent="0.35">
      <c r="A19" s="20"/>
      <c r="B19" s="39"/>
      <c r="C19" s="349" t="s">
        <v>185</v>
      </c>
      <c r="D19" s="110" t="s">
        <v>589</v>
      </c>
      <c r="E19" s="34">
        <v>70698</v>
      </c>
      <c r="F19" s="568"/>
      <c r="G19" s="891"/>
      <c r="H19" s="597">
        <f t="shared" si="5"/>
        <v>0</v>
      </c>
      <c r="I19" s="568"/>
      <c r="J19" s="568"/>
      <c r="K19" s="598">
        <f t="shared" si="6"/>
        <v>0</v>
      </c>
      <c r="L19" s="359" t="str">
        <f t="shared" si="7"/>
        <v/>
      </c>
      <c r="M19" s="126"/>
      <c r="N19" s="31"/>
      <c r="O19" s="480"/>
    </row>
    <row r="20" spans="1:15" ht="19.5" outlineLevel="1" thickBot="1" x14ac:dyDescent="0.35">
      <c r="A20" s="20"/>
      <c r="B20" s="39"/>
      <c r="C20" s="349" t="s">
        <v>442</v>
      </c>
      <c r="D20" s="110" t="s">
        <v>590</v>
      </c>
      <c r="E20" s="34">
        <v>70723</v>
      </c>
      <c r="F20" s="568"/>
      <c r="G20" s="891"/>
      <c r="H20" s="597">
        <f>F20*G20</f>
        <v>0</v>
      </c>
      <c r="I20" s="922">
        <f>H20</f>
        <v>0</v>
      </c>
      <c r="J20" s="599"/>
      <c r="K20" s="598">
        <f>H20</f>
        <v>0</v>
      </c>
      <c r="L20" s="359" t="str">
        <f t="shared" si="7"/>
        <v/>
      </c>
      <c r="M20" s="126"/>
      <c r="N20" s="31"/>
      <c r="O20" s="480"/>
    </row>
    <row r="21" spans="1:15" ht="19.5" outlineLevel="1" thickBot="1" x14ac:dyDescent="0.35">
      <c r="A21" s="23"/>
      <c r="B21" s="4"/>
      <c r="C21" s="349" t="s">
        <v>443</v>
      </c>
      <c r="D21" s="110" t="s">
        <v>541</v>
      </c>
      <c r="E21" s="34">
        <v>70723</v>
      </c>
      <c r="F21" s="568"/>
      <c r="G21" s="891"/>
      <c r="H21" s="597">
        <f t="shared" ref="H21" si="8">F21*G21</f>
        <v>0</v>
      </c>
      <c r="I21" s="599"/>
      <c r="J21" s="922">
        <f>H21</f>
        <v>0</v>
      </c>
      <c r="K21" s="598">
        <f t="shared" ref="K21" si="9">H21</f>
        <v>0</v>
      </c>
      <c r="L21" s="359" t="str">
        <f t="shared" si="7"/>
        <v/>
      </c>
      <c r="M21" s="134"/>
      <c r="N21" s="31"/>
      <c r="O21" s="480"/>
    </row>
    <row r="22" spans="1:15" s="61" customFormat="1" ht="25.5" customHeight="1" outlineLevel="1" thickBot="1" x14ac:dyDescent="0.35">
      <c r="A22" s="990" t="s">
        <v>591</v>
      </c>
      <c r="B22" s="991"/>
      <c r="C22" s="348"/>
      <c r="D22" s="58"/>
      <c r="E22" s="69"/>
      <c r="F22" s="569">
        <f>SUM(F17:F21)</f>
        <v>0</v>
      </c>
      <c r="G22" s="893" t="str">
        <f>IF(H22=0,"",H22/F22)</f>
        <v/>
      </c>
      <c r="H22" s="569">
        <f>SUM(H17:H21)</f>
        <v>0</v>
      </c>
      <c r="I22" s="569">
        <f>SUM(I17:I21)</f>
        <v>0</v>
      </c>
      <c r="J22" s="569">
        <f>SUM(J17:J21)</f>
        <v>0</v>
      </c>
      <c r="K22" s="600">
        <f t="shared" si="6"/>
        <v>0</v>
      </c>
      <c r="L22" s="359" t="str">
        <f t="shared" si="7"/>
        <v/>
      </c>
      <c r="M22" s="60" t="str">
        <f>IF(J21=0,"",-(J21)/(J22-(J21)))</f>
        <v/>
      </c>
      <c r="N22" s="31"/>
      <c r="O22" s="480"/>
    </row>
    <row r="23" spans="1:15" ht="32.25" thickBot="1" x14ac:dyDescent="0.5">
      <c r="A23" s="182">
        <v>4</v>
      </c>
      <c r="B23" s="198" t="s">
        <v>544</v>
      </c>
      <c r="C23" s="15"/>
      <c r="D23" s="10" t="s">
        <v>544</v>
      </c>
      <c r="E23" s="15"/>
      <c r="F23" s="566"/>
      <c r="G23" s="53"/>
      <c r="H23" s="593"/>
      <c r="I23" s="566"/>
      <c r="J23" s="566"/>
      <c r="K23" s="594"/>
      <c r="L23" s="123" t="str">
        <f t="shared" si="3"/>
        <v/>
      </c>
      <c r="M23" s="135"/>
      <c r="N23" s="31"/>
      <c r="O23" s="480"/>
    </row>
    <row r="24" spans="1:15" ht="34.5" outlineLevel="1" thickBot="1" x14ac:dyDescent="0.35">
      <c r="A24" s="20"/>
      <c r="B24" s="39"/>
      <c r="C24" s="345" t="s">
        <v>34</v>
      </c>
      <c r="D24" s="179" t="s">
        <v>668</v>
      </c>
      <c r="E24" s="33" t="s">
        <v>246</v>
      </c>
      <c r="F24" s="570"/>
      <c r="G24" s="218"/>
      <c r="H24" s="601">
        <f t="shared" si="5"/>
        <v>0</v>
      </c>
      <c r="I24" s="570"/>
      <c r="J24" s="570"/>
      <c r="K24" s="596">
        <f t="shared" si="6"/>
        <v>0</v>
      </c>
      <c r="L24" s="359" t="str">
        <f t="shared" ref="L24:L25" si="10">IF(ROUND(I24+J24,2)=ROUND(K24,2),"","!")</f>
        <v/>
      </c>
      <c r="M24" s="125"/>
      <c r="N24" s="31"/>
      <c r="O24" s="480"/>
    </row>
    <row r="25" spans="1:15" s="61" customFormat="1" ht="35.25" customHeight="1" outlineLevel="1" thickBot="1" x14ac:dyDescent="0.35">
      <c r="A25" s="1003" t="s">
        <v>592</v>
      </c>
      <c r="B25" s="1004"/>
      <c r="C25" s="348"/>
      <c r="D25" s="108"/>
      <c r="E25" s="57"/>
      <c r="F25" s="571"/>
      <c r="G25" s="219"/>
      <c r="H25" s="571"/>
      <c r="I25" s="571"/>
      <c r="J25" s="571"/>
      <c r="K25" s="602"/>
      <c r="L25" s="359" t="str">
        <f t="shared" si="10"/>
        <v/>
      </c>
      <c r="M25" s="360"/>
      <c r="N25" s="31"/>
      <c r="O25" s="480"/>
    </row>
    <row r="26" spans="1:15" ht="29.25" thickBot="1" x14ac:dyDescent="0.5">
      <c r="A26" s="182">
        <v>5</v>
      </c>
      <c r="B26" s="198" t="s">
        <v>666</v>
      </c>
      <c r="C26" s="15"/>
      <c r="D26" s="111"/>
      <c r="E26" s="16"/>
      <c r="F26" s="572"/>
      <c r="G26" s="54"/>
      <c r="H26" s="603"/>
      <c r="I26" s="572"/>
      <c r="J26" s="572"/>
      <c r="K26" s="604"/>
      <c r="L26" s="123" t="str">
        <f t="shared" si="3"/>
        <v/>
      </c>
      <c r="M26" s="124"/>
      <c r="N26" s="31"/>
      <c r="O26" s="480"/>
    </row>
    <row r="27" spans="1:15" ht="29.25" outlineLevel="2" thickBot="1" x14ac:dyDescent="0.5">
      <c r="A27" s="27" t="s">
        <v>65</v>
      </c>
      <c r="B27" s="24" t="s">
        <v>620</v>
      </c>
      <c r="C27" s="15"/>
      <c r="D27" s="112" t="s">
        <v>623</v>
      </c>
      <c r="E27" s="16"/>
      <c r="F27" s="572"/>
      <c r="G27" s="54"/>
      <c r="H27" s="603"/>
      <c r="I27" s="572"/>
      <c r="J27" s="572"/>
      <c r="K27" s="604"/>
      <c r="L27" s="123" t="str">
        <f t="shared" si="3"/>
        <v/>
      </c>
      <c r="M27" s="124"/>
      <c r="N27" s="31"/>
      <c r="O27" s="480"/>
    </row>
    <row r="28" spans="1:15" ht="19.5" outlineLevel="3" thickBot="1" x14ac:dyDescent="0.35">
      <c r="A28" s="22"/>
      <c r="B28" s="21"/>
      <c r="C28" s="345" t="s">
        <v>53</v>
      </c>
      <c r="D28" s="107" t="s">
        <v>252</v>
      </c>
      <c r="E28" s="35" t="s">
        <v>251</v>
      </c>
      <c r="F28" s="567">
        <v>0</v>
      </c>
      <c r="G28" s="522">
        <v>0</v>
      </c>
      <c r="H28" s="595">
        <f t="shared" si="5"/>
        <v>0</v>
      </c>
      <c r="I28" s="650">
        <f>H28</f>
        <v>0</v>
      </c>
      <c r="J28" s="605"/>
      <c r="K28" s="596">
        <f t="shared" si="6"/>
        <v>0</v>
      </c>
      <c r="L28" s="359" t="str">
        <f t="shared" ref="L28:L31" si="11">IF(ROUND(I28+J28,2)=ROUND(K28,2),"","!")</f>
        <v/>
      </c>
      <c r="M28" s="125"/>
      <c r="N28" s="31"/>
      <c r="O28" s="480"/>
    </row>
    <row r="29" spans="1:15" ht="19.5" outlineLevel="3" thickBot="1" x14ac:dyDescent="0.35">
      <c r="A29" s="22"/>
      <c r="B29" s="21"/>
      <c r="C29" s="350" t="s">
        <v>54</v>
      </c>
      <c r="D29" s="110" t="s">
        <v>588</v>
      </c>
      <c r="E29" s="34" t="s">
        <v>498</v>
      </c>
      <c r="F29" s="568"/>
      <c r="G29" s="891"/>
      <c r="H29" s="597">
        <f t="shared" si="5"/>
        <v>0</v>
      </c>
      <c r="I29" s="922">
        <f>H29</f>
        <v>0</v>
      </c>
      <c r="J29" s="606"/>
      <c r="K29" s="598">
        <f t="shared" si="6"/>
        <v>0</v>
      </c>
      <c r="L29" s="359" t="str">
        <f t="shared" si="11"/>
        <v/>
      </c>
      <c r="M29" s="126"/>
      <c r="N29" s="31"/>
      <c r="O29" s="480"/>
    </row>
    <row r="30" spans="1:15" ht="19.5" outlineLevel="3" thickBot="1" x14ac:dyDescent="0.35">
      <c r="A30" s="28"/>
      <c r="B30" s="4"/>
      <c r="C30" s="350" t="s">
        <v>186</v>
      </c>
      <c r="D30" s="110" t="s">
        <v>589</v>
      </c>
      <c r="E30" s="34">
        <v>70698</v>
      </c>
      <c r="F30" s="568"/>
      <c r="G30" s="891"/>
      <c r="H30" s="597">
        <f t="shared" si="5"/>
        <v>0</v>
      </c>
      <c r="I30" s="922">
        <f>H30</f>
        <v>0</v>
      </c>
      <c r="J30" s="606"/>
      <c r="K30" s="598">
        <f t="shared" si="6"/>
        <v>0</v>
      </c>
      <c r="L30" s="359" t="str">
        <f t="shared" si="11"/>
        <v/>
      </c>
      <c r="M30" s="134"/>
      <c r="N30" s="31"/>
      <c r="O30" s="480"/>
    </row>
    <row r="31" spans="1:15" s="68" customFormat="1" ht="30" customHeight="1" outlineLevel="3" thickBot="1" x14ac:dyDescent="0.35">
      <c r="A31" s="982" t="s">
        <v>593</v>
      </c>
      <c r="B31" s="983"/>
      <c r="C31" s="351"/>
      <c r="D31" s="113"/>
      <c r="E31" s="67"/>
      <c r="F31" s="573">
        <f>SUM(F28:F30)</f>
        <v>0</v>
      </c>
      <c r="G31" s="892" t="str">
        <f>IF(H31=0,"",H31/F31)</f>
        <v/>
      </c>
      <c r="H31" s="573">
        <f>SUM(H28:H30)</f>
        <v>0</v>
      </c>
      <c r="I31" s="573">
        <f>SUM(I28:I30)</f>
        <v>0</v>
      </c>
      <c r="J31" s="573">
        <f>SUM(J28:J30)</f>
        <v>0</v>
      </c>
      <c r="K31" s="607">
        <f>SUM(K28:K30)</f>
        <v>0</v>
      </c>
      <c r="L31" s="359" t="str">
        <f t="shared" si="11"/>
        <v/>
      </c>
      <c r="M31" s="137"/>
      <c r="N31" s="31"/>
      <c r="O31" s="480"/>
    </row>
    <row r="32" spans="1:15" ht="29.25" outlineLevel="2" thickBot="1" x14ac:dyDescent="0.5">
      <c r="A32" s="18" t="s">
        <v>66</v>
      </c>
      <c r="B32" s="19" t="s">
        <v>546</v>
      </c>
      <c r="C32" s="17"/>
      <c r="D32" s="112" t="s">
        <v>623</v>
      </c>
      <c r="E32" s="17"/>
      <c r="F32" s="574"/>
      <c r="G32" s="55"/>
      <c r="H32" s="608"/>
      <c r="I32" s="574"/>
      <c r="J32" s="609"/>
      <c r="K32" s="610"/>
      <c r="L32" s="123" t="str">
        <f t="shared" ref="L32:L66" si="12">IF(I32+J32=K32,"","!")</f>
        <v/>
      </c>
      <c r="M32" s="124"/>
      <c r="N32" s="31"/>
      <c r="O32" s="480"/>
    </row>
    <row r="33" spans="1:15" ht="19.5" outlineLevel="3" thickBot="1" x14ac:dyDescent="0.35">
      <c r="A33" s="20"/>
      <c r="B33" s="21"/>
      <c r="C33" s="345" t="s">
        <v>64</v>
      </c>
      <c r="D33" s="107" t="s">
        <v>252</v>
      </c>
      <c r="E33" s="35" t="s">
        <v>251</v>
      </c>
      <c r="F33" s="567">
        <v>0</v>
      </c>
      <c r="G33" s="522">
        <v>0</v>
      </c>
      <c r="H33" s="595">
        <f t="shared" ref="H33:H40" si="13">F33*G33</f>
        <v>0</v>
      </c>
      <c r="I33" s="650">
        <v>0</v>
      </c>
      <c r="J33" s="605"/>
      <c r="K33" s="596">
        <f t="shared" ref="K33:K55" si="14">H33</f>
        <v>0</v>
      </c>
      <c r="L33" s="359" t="str">
        <f t="shared" ref="L33:L36" si="15">IF(ROUND(I33+J33,2)=ROUND(K33,2),"","!")</f>
        <v/>
      </c>
      <c r="M33" s="125"/>
      <c r="N33" s="31"/>
      <c r="O33" s="480"/>
    </row>
    <row r="34" spans="1:15" ht="19.5" outlineLevel="3" thickBot="1" x14ac:dyDescent="0.35">
      <c r="A34" s="22"/>
      <c r="B34" s="21"/>
      <c r="C34" s="350" t="s">
        <v>68</v>
      </c>
      <c r="D34" s="110" t="s">
        <v>588</v>
      </c>
      <c r="E34" s="34" t="s">
        <v>498</v>
      </c>
      <c r="F34" s="568"/>
      <c r="G34" s="891"/>
      <c r="H34" s="597">
        <f t="shared" si="13"/>
        <v>0</v>
      </c>
      <c r="I34" s="922"/>
      <c r="J34" s="606"/>
      <c r="K34" s="598">
        <f t="shared" si="14"/>
        <v>0</v>
      </c>
      <c r="L34" s="359" t="str">
        <f t="shared" si="15"/>
        <v/>
      </c>
      <c r="M34" s="133"/>
      <c r="N34" s="31"/>
      <c r="O34" s="480"/>
    </row>
    <row r="35" spans="1:15" ht="19.5" outlineLevel="3" thickBot="1" x14ac:dyDescent="0.35">
      <c r="A35" s="20"/>
      <c r="B35" s="39"/>
      <c r="C35" s="350" t="s">
        <v>187</v>
      </c>
      <c r="D35" s="110" t="s">
        <v>589</v>
      </c>
      <c r="E35" s="34">
        <v>70698</v>
      </c>
      <c r="F35" s="568"/>
      <c r="G35" s="891"/>
      <c r="H35" s="597">
        <f t="shared" si="13"/>
        <v>0</v>
      </c>
      <c r="I35" s="922"/>
      <c r="J35" s="606"/>
      <c r="K35" s="598">
        <f t="shared" si="14"/>
        <v>0</v>
      </c>
      <c r="L35" s="359" t="str">
        <f t="shared" si="15"/>
        <v/>
      </c>
      <c r="M35" s="134"/>
      <c r="N35" s="31"/>
      <c r="O35" s="480"/>
    </row>
    <row r="36" spans="1:15" s="68" customFormat="1" ht="29.25" customHeight="1" outlineLevel="3" thickBot="1" x14ac:dyDescent="0.35">
      <c r="A36" s="986" t="s">
        <v>594</v>
      </c>
      <c r="B36" s="987"/>
      <c r="C36" s="351"/>
      <c r="D36" s="114"/>
      <c r="E36" s="67"/>
      <c r="F36" s="573">
        <f>SUM(F33:F35)</f>
        <v>0</v>
      </c>
      <c r="G36" s="892" t="str">
        <f>IF(H36=0,"",H36/F36)</f>
        <v/>
      </c>
      <c r="H36" s="573">
        <f>SUM(H33:H35)</f>
        <v>0</v>
      </c>
      <c r="I36" s="573">
        <f>SUM(I33:I35)</f>
        <v>0</v>
      </c>
      <c r="J36" s="573">
        <f>SUM(J33:J35)</f>
        <v>0</v>
      </c>
      <c r="K36" s="607">
        <f t="shared" si="14"/>
        <v>0</v>
      </c>
      <c r="L36" s="359" t="str">
        <f t="shared" si="15"/>
        <v/>
      </c>
      <c r="M36" s="137"/>
      <c r="N36" s="31"/>
      <c r="O36" s="480"/>
    </row>
    <row r="37" spans="1:15" ht="29.25" outlineLevel="2" thickBot="1" x14ac:dyDescent="0.5">
      <c r="A37" s="32" t="s">
        <v>67</v>
      </c>
      <c r="B37" s="30" t="s">
        <v>624</v>
      </c>
      <c r="C37" s="17"/>
      <c r="D37" s="112" t="s">
        <v>623</v>
      </c>
      <c r="E37" s="17"/>
      <c r="F37" s="574"/>
      <c r="G37" s="55"/>
      <c r="H37" s="608"/>
      <c r="I37" s="574"/>
      <c r="J37" s="609"/>
      <c r="K37" s="610"/>
      <c r="L37" s="123" t="str">
        <f t="shared" si="12"/>
        <v/>
      </c>
      <c r="M37" s="124"/>
      <c r="N37" s="31"/>
      <c r="O37" s="480"/>
    </row>
    <row r="38" spans="1:15" ht="19.5" outlineLevel="4" thickBot="1" x14ac:dyDescent="0.35">
      <c r="A38" s="20"/>
      <c r="B38" s="21"/>
      <c r="C38" s="345" t="s">
        <v>78</v>
      </c>
      <c r="D38" s="107" t="s">
        <v>252</v>
      </c>
      <c r="E38" s="35" t="s">
        <v>251</v>
      </c>
      <c r="F38" s="567">
        <v>0</v>
      </c>
      <c r="G38" s="522">
        <v>0</v>
      </c>
      <c r="H38" s="595">
        <f t="shared" si="13"/>
        <v>0</v>
      </c>
      <c r="I38" s="650">
        <f>H38</f>
        <v>0</v>
      </c>
      <c r="J38" s="605"/>
      <c r="K38" s="596">
        <f t="shared" si="14"/>
        <v>0</v>
      </c>
      <c r="L38" s="359" t="str">
        <f t="shared" ref="L38:L42" si="16">IF(ROUND(I38+J38,2)=ROUND(K38,2),"","!")</f>
        <v/>
      </c>
      <c r="M38" s="125"/>
      <c r="N38" s="31"/>
      <c r="O38" s="480"/>
    </row>
    <row r="39" spans="1:15" ht="19.5" outlineLevel="4" thickBot="1" x14ac:dyDescent="0.35">
      <c r="A39" s="22"/>
      <c r="B39" s="21"/>
      <c r="C39" s="350" t="s">
        <v>79</v>
      </c>
      <c r="D39" s="110" t="s">
        <v>588</v>
      </c>
      <c r="E39" s="34" t="s">
        <v>498</v>
      </c>
      <c r="F39" s="568"/>
      <c r="G39" s="891"/>
      <c r="H39" s="597">
        <f t="shared" si="13"/>
        <v>0</v>
      </c>
      <c r="I39" s="922">
        <f>H39</f>
        <v>0</v>
      </c>
      <c r="J39" s="606"/>
      <c r="K39" s="598">
        <f t="shared" si="14"/>
        <v>0</v>
      </c>
      <c r="L39" s="359" t="str">
        <f t="shared" si="16"/>
        <v/>
      </c>
      <c r="M39" s="126"/>
      <c r="N39" s="31"/>
      <c r="O39" s="480"/>
    </row>
    <row r="40" spans="1:15" ht="19.5" outlineLevel="4" thickBot="1" x14ac:dyDescent="0.35">
      <c r="A40" s="23"/>
      <c r="B40" s="4"/>
      <c r="C40" s="350" t="s">
        <v>188</v>
      </c>
      <c r="D40" s="110" t="s">
        <v>589</v>
      </c>
      <c r="E40" s="34">
        <v>70698</v>
      </c>
      <c r="F40" s="568"/>
      <c r="G40" s="891"/>
      <c r="H40" s="597">
        <f t="shared" si="13"/>
        <v>0</v>
      </c>
      <c r="I40" s="922">
        <f>H40</f>
        <v>0</v>
      </c>
      <c r="J40" s="606"/>
      <c r="K40" s="598">
        <f t="shared" si="14"/>
        <v>0</v>
      </c>
      <c r="L40" s="359" t="str">
        <f t="shared" si="16"/>
        <v/>
      </c>
      <c r="M40" s="134"/>
      <c r="N40" s="31"/>
      <c r="O40" s="480"/>
    </row>
    <row r="41" spans="1:15" s="63" customFormat="1" ht="26.25" customHeight="1" outlineLevel="4" thickBot="1" x14ac:dyDescent="0.35">
      <c r="A41" s="988" t="s">
        <v>595</v>
      </c>
      <c r="B41" s="989"/>
      <c r="C41" s="351"/>
      <c r="D41" s="113"/>
      <c r="E41" s="67"/>
      <c r="F41" s="573">
        <f>SUM(F38:F40)</f>
        <v>0</v>
      </c>
      <c r="G41" s="892" t="str">
        <f>IF(H41=0,"",H41/F41)</f>
        <v/>
      </c>
      <c r="H41" s="573">
        <f>SUM(H38:H40)</f>
        <v>0</v>
      </c>
      <c r="I41" s="573">
        <f>SUM(I38:I40)</f>
        <v>0</v>
      </c>
      <c r="J41" s="573">
        <f>SUM(J38:J40)</f>
        <v>0</v>
      </c>
      <c r="K41" s="607">
        <f t="shared" si="14"/>
        <v>0</v>
      </c>
      <c r="L41" s="359" t="str">
        <f t="shared" si="16"/>
        <v/>
      </c>
      <c r="M41" s="137"/>
      <c r="N41" s="31"/>
      <c r="O41" s="480"/>
    </row>
    <row r="42" spans="1:15" s="61" customFormat="1" ht="36.75" customHeight="1" outlineLevel="2" thickBot="1" x14ac:dyDescent="0.35">
      <c r="A42" s="990" t="s">
        <v>596</v>
      </c>
      <c r="B42" s="991"/>
      <c r="C42" s="348"/>
      <c r="D42" s="108"/>
      <c r="E42" s="57"/>
      <c r="F42" s="569">
        <f>F41+F36+F31</f>
        <v>0</v>
      </c>
      <c r="G42" s="893" t="str">
        <f>IF(H42=0,"",H42/F42)</f>
        <v/>
      </c>
      <c r="H42" s="569">
        <f>H41+H36+H31</f>
        <v>0</v>
      </c>
      <c r="I42" s="569">
        <f>I41+I36+I31</f>
        <v>0</v>
      </c>
      <c r="J42" s="569">
        <f>J41+J36+J31</f>
        <v>0</v>
      </c>
      <c r="K42" s="600">
        <f t="shared" si="14"/>
        <v>0</v>
      </c>
      <c r="L42" s="359" t="str">
        <f t="shared" si="16"/>
        <v/>
      </c>
      <c r="M42" s="136"/>
      <c r="N42" s="31"/>
      <c r="O42" s="480"/>
    </row>
    <row r="43" spans="1:15" ht="32.25" thickBot="1" x14ac:dyDescent="0.5">
      <c r="A43" s="182">
        <v>6</v>
      </c>
      <c r="B43" s="198" t="s">
        <v>656</v>
      </c>
      <c r="C43" s="17"/>
      <c r="D43" s="112" t="s">
        <v>623</v>
      </c>
      <c r="E43" s="17"/>
      <c r="F43" s="574"/>
      <c r="G43" s="55"/>
      <c r="H43" s="608"/>
      <c r="I43" s="574"/>
      <c r="J43" s="609"/>
      <c r="K43" s="610"/>
      <c r="L43" s="123" t="str">
        <f t="shared" si="12"/>
        <v/>
      </c>
      <c r="M43" s="124"/>
      <c r="N43" s="31"/>
      <c r="O43" s="480"/>
    </row>
    <row r="44" spans="1:15" ht="19.5" outlineLevel="1" thickBot="1" x14ac:dyDescent="0.35">
      <c r="A44" s="20"/>
      <c r="B44" s="21"/>
      <c r="C44" s="345" t="s">
        <v>189</v>
      </c>
      <c r="D44" s="107" t="s">
        <v>252</v>
      </c>
      <c r="E44" s="35" t="s">
        <v>251</v>
      </c>
      <c r="F44" s="567">
        <v>0</v>
      </c>
      <c r="G44" s="522">
        <v>0</v>
      </c>
      <c r="H44" s="595">
        <f t="shared" ref="H44:H45" si="17">F44*G44</f>
        <v>0</v>
      </c>
      <c r="I44" s="650">
        <f>H44</f>
        <v>0</v>
      </c>
      <c r="J44" s="605"/>
      <c r="K44" s="596">
        <f t="shared" ref="K44:K45" si="18">H44</f>
        <v>0</v>
      </c>
      <c r="L44" s="359" t="str">
        <f t="shared" ref="L44:L46" si="19">IF(ROUND(I44+J44,2)=ROUND(K44,2),"","!")</f>
        <v/>
      </c>
      <c r="M44" s="125"/>
      <c r="N44" s="31"/>
      <c r="O44" s="480"/>
    </row>
    <row r="45" spans="1:15" ht="19.5" outlineLevel="1" thickBot="1" x14ac:dyDescent="0.35">
      <c r="A45" s="23"/>
      <c r="B45" s="11"/>
      <c r="C45" s="345" t="s">
        <v>190</v>
      </c>
      <c r="D45" s="107" t="s">
        <v>635</v>
      </c>
      <c r="E45" s="105">
        <v>6184</v>
      </c>
      <c r="F45" s="575">
        <v>0</v>
      </c>
      <c r="G45" s="530">
        <v>0</v>
      </c>
      <c r="H45" s="611">
        <f t="shared" si="17"/>
        <v>0</v>
      </c>
      <c r="I45" s="720">
        <f>H45</f>
        <v>0</v>
      </c>
      <c r="J45" s="612"/>
      <c r="K45" s="613">
        <f t="shared" si="18"/>
        <v>0</v>
      </c>
      <c r="L45" s="359" t="str">
        <f t="shared" si="19"/>
        <v/>
      </c>
      <c r="M45" s="134"/>
      <c r="N45" s="31"/>
      <c r="O45" s="480"/>
    </row>
    <row r="46" spans="1:15" s="61" customFormat="1" ht="29.25" customHeight="1" outlineLevel="1" thickBot="1" x14ac:dyDescent="0.35">
      <c r="A46" s="990" t="s">
        <v>597</v>
      </c>
      <c r="B46" s="991"/>
      <c r="C46" s="348"/>
      <c r="D46" s="108"/>
      <c r="E46" s="57"/>
      <c r="F46" s="569">
        <f>SUM(F44:F45)</f>
        <v>0</v>
      </c>
      <c r="G46" s="893" t="str">
        <f>IF(H46=0,"",H46/F46)</f>
        <v/>
      </c>
      <c r="H46" s="569">
        <f>SUM(H44:H45)</f>
        <v>0</v>
      </c>
      <c r="I46" s="569">
        <f>SUM(I44:I45)</f>
        <v>0</v>
      </c>
      <c r="J46" s="569">
        <f>SUM(J44:J45)</f>
        <v>0</v>
      </c>
      <c r="K46" s="600">
        <f t="shared" si="14"/>
        <v>0</v>
      </c>
      <c r="L46" s="359" t="str">
        <f t="shared" si="19"/>
        <v/>
      </c>
      <c r="M46" s="136"/>
      <c r="N46" s="31"/>
      <c r="O46" s="480"/>
    </row>
    <row r="47" spans="1:15" ht="39" customHeight="1" thickBot="1" x14ac:dyDescent="0.5">
      <c r="A47" s="182">
        <v>7</v>
      </c>
      <c r="B47" s="198" t="s">
        <v>658</v>
      </c>
      <c r="C47" s="17"/>
      <c r="D47" s="112" t="s">
        <v>623</v>
      </c>
      <c r="E47" s="17"/>
      <c r="F47" s="574"/>
      <c r="G47" s="55"/>
      <c r="H47" s="608"/>
      <c r="I47" s="574"/>
      <c r="J47" s="609"/>
      <c r="K47" s="610"/>
      <c r="L47" s="123" t="str">
        <f t="shared" si="12"/>
        <v/>
      </c>
      <c r="M47" s="124"/>
      <c r="N47" s="31"/>
      <c r="O47" s="480"/>
    </row>
    <row r="48" spans="1:15" ht="19.5" outlineLevel="1" thickBot="1" x14ac:dyDescent="0.35">
      <c r="A48" s="20"/>
      <c r="B48" s="21"/>
      <c r="C48" s="345" t="s">
        <v>191</v>
      </c>
      <c r="D48" s="107" t="s">
        <v>252</v>
      </c>
      <c r="E48" s="35" t="s">
        <v>251</v>
      </c>
      <c r="F48" s="567">
        <v>0</v>
      </c>
      <c r="G48" s="522">
        <v>0</v>
      </c>
      <c r="H48" s="595">
        <f t="shared" ref="H48:H50" si="20">F48*G48</f>
        <v>0</v>
      </c>
      <c r="I48" s="650">
        <f>H48</f>
        <v>0</v>
      </c>
      <c r="J48" s="605"/>
      <c r="K48" s="596">
        <f t="shared" ref="K48:K50" si="21">H48</f>
        <v>0</v>
      </c>
      <c r="L48" s="359" t="str">
        <f t="shared" ref="L48:L51" si="22">IF(ROUND(I48+J48,2)=ROUND(K48,2),"","!")</f>
        <v/>
      </c>
      <c r="M48" s="125"/>
      <c r="N48" s="31"/>
      <c r="O48" s="480"/>
    </row>
    <row r="49" spans="1:15" ht="19.5" outlineLevel="1" thickBot="1" x14ac:dyDescent="0.35">
      <c r="A49" s="20"/>
      <c r="B49" s="21"/>
      <c r="C49" s="345" t="s">
        <v>192</v>
      </c>
      <c r="D49" s="107" t="s">
        <v>635</v>
      </c>
      <c r="E49" s="105">
        <v>6184</v>
      </c>
      <c r="F49" s="575">
        <v>0</v>
      </c>
      <c r="G49" s="530">
        <v>0</v>
      </c>
      <c r="H49" s="611">
        <f t="shared" si="20"/>
        <v>0</v>
      </c>
      <c r="I49" s="720">
        <f>H49</f>
        <v>0</v>
      </c>
      <c r="J49" s="612"/>
      <c r="K49" s="613">
        <f t="shared" si="21"/>
        <v>0</v>
      </c>
      <c r="L49" s="359" t="str">
        <f t="shared" si="22"/>
        <v/>
      </c>
      <c r="M49" s="126"/>
      <c r="N49" s="31"/>
      <c r="O49" s="480"/>
    </row>
    <row r="50" spans="1:15" ht="19.5" outlineLevel="1" thickBot="1" x14ac:dyDescent="0.35">
      <c r="A50" s="23"/>
      <c r="B50" s="4"/>
      <c r="C50" s="350" t="s">
        <v>193</v>
      </c>
      <c r="D50" s="110" t="s">
        <v>589</v>
      </c>
      <c r="E50" s="34">
        <v>70698</v>
      </c>
      <c r="F50" s="568"/>
      <c r="G50" s="891"/>
      <c r="H50" s="597">
        <f t="shared" si="20"/>
        <v>0</v>
      </c>
      <c r="I50" s="922">
        <f>H50</f>
        <v>0</v>
      </c>
      <c r="J50" s="606"/>
      <c r="K50" s="598">
        <f t="shared" si="21"/>
        <v>0</v>
      </c>
      <c r="L50" s="359" t="str">
        <f t="shared" si="22"/>
        <v/>
      </c>
      <c r="M50" s="134"/>
      <c r="N50" s="31"/>
      <c r="O50" s="480"/>
    </row>
    <row r="51" spans="1:15" s="61" customFormat="1" ht="30" customHeight="1" outlineLevel="1" thickBot="1" x14ac:dyDescent="0.35">
      <c r="A51" s="990" t="s">
        <v>598</v>
      </c>
      <c r="B51" s="991"/>
      <c r="C51" s="348"/>
      <c r="D51" s="108"/>
      <c r="E51" s="57"/>
      <c r="F51" s="569">
        <f>SUM(F48:F50)</f>
        <v>0</v>
      </c>
      <c r="G51" s="893" t="str">
        <f>IF(H51=0,"",H51/F51)</f>
        <v/>
      </c>
      <c r="H51" s="569">
        <f>SUM(H48:H50)</f>
        <v>0</v>
      </c>
      <c r="I51" s="569">
        <f>SUM(I48:I50)</f>
        <v>0</v>
      </c>
      <c r="J51" s="569">
        <f>SUM(J48:J50)</f>
        <v>0</v>
      </c>
      <c r="K51" s="600">
        <f t="shared" si="14"/>
        <v>0</v>
      </c>
      <c r="L51" s="359" t="str">
        <f t="shared" si="22"/>
        <v/>
      </c>
      <c r="M51" s="136"/>
      <c r="N51" s="31"/>
      <c r="O51" s="480"/>
    </row>
    <row r="52" spans="1:15" ht="45.75" customHeight="1" thickBot="1" x14ac:dyDescent="0.5">
      <c r="A52" s="182">
        <v>8</v>
      </c>
      <c r="B52" s="198" t="s">
        <v>649</v>
      </c>
      <c r="C52" s="17"/>
      <c r="D52" s="112" t="s">
        <v>623</v>
      </c>
      <c r="E52" s="17"/>
      <c r="F52" s="574"/>
      <c r="G52" s="55"/>
      <c r="H52" s="608"/>
      <c r="I52" s="574"/>
      <c r="J52" s="609"/>
      <c r="K52" s="610"/>
      <c r="L52" s="123" t="str">
        <f t="shared" si="12"/>
        <v/>
      </c>
      <c r="M52" s="124"/>
      <c r="N52" s="31"/>
      <c r="O52" s="480"/>
    </row>
    <row r="53" spans="1:15" ht="19.5" outlineLevel="1" thickBot="1" x14ac:dyDescent="0.35">
      <c r="A53" s="20"/>
      <c r="B53" s="21"/>
      <c r="C53" s="345" t="s">
        <v>96</v>
      </c>
      <c r="D53" s="107" t="s">
        <v>252</v>
      </c>
      <c r="E53" s="35" t="s">
        <v>251</v>
      </c>
      <c r="F53" s="567">
        <v>0</v>
      </c>
      <c r="G53" s="522">
        <v>0</v>
      </c>
      <c r="H53" s="595">
        <f t="shared" ref="H53:H54" si="23">F53*G53</f>
        <v>0</v>
      </c>
      <c r="I53" s="650">
        <f>H53</f>
        <v>0</v>
      </c>
      <c r="J53" s="612"/>
      <c r="K53" s="613">
        <f t="shared" si="14"/>
        <v>0</v>
      </c>
      <c r="L53" s="359" t="str">
        <f t="shared" ref="L53:L55" si="24">IF(ROUND(I53+J53,2)=ROUND(K53,2),"","!")</f>
        <v/>
      </c>
      <c r="M53" s="125"/>
      <c r="N53" s="31"/>
      <c r="O53" s="480"/>
    </row>
    <row r="54" spans="1:15" ht="19.5" outlineLevel="1" thickBot="1" x14ac:dyDescent="0.35">
      <c r="A54" s="23"/>
      <c r="B54" s="11"/>
      <c r="C54" s="345" t="s">
        <v>97</v>
      </c>
      <c r="D54" s="107" t="s">
        <v>635</v>
      </c>
      <c r="E54" s="105">
        <v>6184</v>
      </c>
      <c r="F54" s="575">
        <v>0</v>
      </c>
      <c r="G54" s="530">
        <v>0</v>
      </c>
      <c r="H54" s="611">
        <f t="shared" si="23"/>
        <v>0</v>
      </c>
      <c r="I54" s="720">
        <f>H54</f>
        <v>0</v>
      </c>
      <c r="J54" s="612"/>
      <c r="K54" s="613">
        <f t="shared" si="14"/>
        <v>0</v>
      </c>
      <c r="L54" s="359" t="str">
        <f t="shared" si="24"/>
        <v/>
      </c>
      <c r="M54" s="134"/>
      <c r="N54" s="31"/>
      <c r="O54" s="480"/>
    </row>
    <row r="55" spans="1:15" s="61" customFormat="1" ht="44.25" customHeight="1" outlineLevel="1" thickBot="1" x14ac:dyDescent="0.35">
      <c r="A55" s="990" t="s">
        <v>599</v>
      </c>
      <c r="B55" s="991"/>
      <c r="C55" s="346"/>
      <c r="D55" s="115"/>
      <c r="E55" s="65"/>
      <c r="F55" s="569">
        <f>SUM(F53:F54)</f>
        <v>0</v>
      </c>
      <c r="G55" s="893" t="str">
        <f>IF(H55=0,"",H55/F55)</f>
        <v/>
      </c>
      <c r="H55" s="569">
        <f>SUM(H53:H54)</f>
        <v>0</v>
      </c>
      <c r="I55" s="569">
        <f>SUM(I53:I54)</f>
        <v>0</v>
      </c>
      <c r="J55" s="569">
        <f>SUM(J53:J54)</f>
        <v>0</v>
      </c>
      <c r="K55" s="600">
        <f t="shared" si="14"/>
        <v>0</v>
      </c>
      <c r="L55" s="359" t="str">
        <f t="shared" si="24"/>
        <v/>
      </c>
      <c r="M55" s="136"/>
      <c r="N55" s="31"/>
      <c r="O55" s="480"/>
    </row>
    <row r="56" spans="1:15" ht="49.5" customHeight="1" thickBot="1" x14ac:dyDescent="0.5">
      <c r="A56" s="182">
        <v>9</v>
      </c>
      <c r="B56" s="198" t="s">
        <v>661</v>
      </c>
      <c r="C56" s="120"/>
      <c r="D56" s="109" t="s">
        <v>623</v>
      </c>
      <c r="E56" s="120"/>
      <c r="F56" s="574"/>
      <c r="G56" s="55"/>
      <c r="H56" s="608"/>
      <c r="I56" s="574"/>
      <c r="J56" s="609"/>
      <c r="K56" s="610"/>
      <c r="L56" s="123" t="str">
        <f t="shared" si="12"/>
        <v/>
      </c>
      <c r="M56" s="124"/>
      <c r="N56" s="31"/>
      <c r="O56" s="480"/>
    </row>
    <row r="57" spans="1:15" ht="19.5" outlineLevel="1" thickBot="1" x14ac:dyDescent="0.35">
      <c r="A57" s="20"/>
      <c r="B57" s="21"/>
      <c r="C57" s="345" t="s">
        <v>354</v>
      </c>
      <c r="D57" s="107" t="s">
        <v>252</v>
      </c>
      <c r="E57" s="35" t="s">
        <v>251</v>
      </c>
      <c r="F57" s="575">
        <v>0</v>
      </c>
      <c r="G57" s="530">
        <v>0</v>
      </c>
      <c r="H57" s="611">
        <f>F57*G57</f>
        <v>0</v>
      </c>
      <c r="I57" s="575">
        <v>0</v>
      </c>
      <c r="J57" s="575">
        <v>0</v>
      </c>
      <c r="K57" s="613">
        <f>H57</f>
        <v>0</v>
      </c>
      <c r="L57" s="359" t="str">
        <f t="shared" ref="L57:L64" si="25">IF(ROUND(I57+J57,2)=ROUND(K57,2),"","!")</f>
        <v/>
      </c>
      <c r="M57" s="125"/>
      <c r="N57" s="31"/>
      <c r="O57" s="480"/>
    </row>
    <row r="58" spans="1:15" ht="19.5" outlineLevel="1" thickBot="1" x14ac:dyDescent="0.35">
      <c r="A58" s="20"/>
      <c r="B58" s="21"/>
      <c r="C58" s="345" t="s">
        <v>359</v>
      </c>
      <c r="D58" s="107" t="s">
        <v>451</v>
      </c>
      <c r="E58" s="105">
        <v>6184</v>
      </c>
      <c r="F58" s="575">
        <v>0</v>
      </c>
      <c r="G58" s="530">
        <v>0</v>
      </c>
      <c r="H58" s="611">
        <f t="shared" ref="H58:H63" si="26">F58*G58</f>
        <v>0</v>
      </c>
      <c r="I58" s="575">
        <v>0</v>
      </c>
      <c r="J58" s="575">
        <v>0</v>
      </c>
      <c r="K58" s="613">
        <f t="shared" ref="K58:K64" si="27">H58</f>
        <v>0</v>
      </c>
      <c r="L58" s="359" t="str">
        <f t="shared" si="25"/>
        <v/>
      </c>
      <c r="M58" s="126"/>
      <c r="N58" s="31"/>
      <c r="O58" s="480"/>
    </row>
    <row r="59" spans="1:15" ht="19.5" outlineLevel="1" thickBot="1" x14ac:dyDescent="0.35">
      <c r="A59" s="20"/>
      <c r="B59" s="21"/>
      <c r="C59" s="349" t="s">
        <v>360</v>
      </c>
      <c r="D59" s="110" t="s">
        <v>590</v>
      </c>
      <c r="E59" s="34">
        <v>70723</v>
      </c>
      <c r="F59" s="568"/>
      <c r="G59" s="891"/>
      <c r="H59" s="597">
        <f>F59*G59</f>
        <v>0</v>
      </c>
      <c r="I59" s="922">
        <f>H59</f>
        <v>0</v>
      </c>
      <c r="J59" s="599"/>
      <c r="K59" s="598">
        <f>H59</f>
        <v>0</v>
      </c>
      <c r="L59" s="359" t="str">
        <f t="shared" si="25"/>
        <v/>
      </c>
      <c r="M59" s="126"/>
      <c r="N59" s="31"/>
      <c r="O59" s="480"/>
    </row>
    <row r="60" spans="1:15" ht="19.5" outlineLevel="1" thickBot="1" x14ac:dyDescent="0.35">
      <c r="A60" s="20"/>
      <c r="B60" s="21"/>
      <c r="C60" s="349" t="s">
        <v>438</v>
      </c>
      <c r="D60" s="110" t="s">
        <v>393</v>
      </c>
      <c r="E60" s="34">
        <v>70723</v>
      </c>
      <c r="F60" s="568"/>
      <c r="G60" s="891"/>
      <c r="H60" s="597">
        <v>0</v>
      </c>
      <c r="I60" s="599"/>
      <c r="J60" s="922">
        <f>H60</f>
        <v>0</v>
      </c>
      <c r="K60" s="598">
        <f t="shared" ref="K60:K61" si="28">H60</f>
        <v>0</v>
      </c>
      <c r="L60" s="359" t="str">
        <f t="shared" si="25"/>
        <v/>
      </c>
      <c r="M60" s="126"/>
      <c r="N60" s="31"/>
      <c r="O60" s="480"/>
    </row>
    <row r="61" spans="1:15" ht="19.5" outlineLevel="1" thickBot="1" x14ac:dyDescent="0.35">
      <c r="A61" s="20"/>
      <c r="B61" s="21"/>
      <c r="C61" s="349" t="s">
        <v>439</v>
      </c>
      <c r="D61" s="110" t="s">
        <v>541</v>
      </c>
      <c r="E61" s="34">
        <v>70723</v>
      </c>
      <c r="F61" s="568"/>
      <c r="G61" s="891"/>
      <c r="H61" s="597">
        <v>0</v>
      </c>
      <c r="I61" s="599"/>
      <c r="J61" s="922">
        <f>H61</f>
        <v>0</v>
      </c>
      <c r="K61" s="598">
        <f t="shared" si="28"/>
        <v>0</v>
      </c>
      <c r="L61" s="359" t="str">
        <f t="shared" si="25"/>
        <v/>
      </c>
      <c r="M61" s="126"/>
      <c r="N61" s="31"/>
      <c r="O61" s="480"/>
    </row>
    <row r="62" spans="1:15" ht="19.5" outlineLevel="1" thickBot="1" x14ac:dyDescent="0.35">
      <c r="A62" s="20"/>
      <c r="B62" s="21"/>
      <c r="C62" s="349" t="s">
        <v>440</v>
      </c>
      <c r="D62" s="110" t="s">
        <v>589</v>
      </c>
      <c r="E62" s="34">
        <v>70698</v>
      </c>
      <c r="F62" s="568"/>
      <c r="G62" s="891"/>
      <c r="H62" s="597">
        <f t="shared" si="26"/>
        <v>0</v>
      </c>
      <c r="I62" s="568"/>
      <c r="J62" s="568"/>
      <c r="K62" s="598">
        <f t="shared" si="27"/>
        <v>0</v>
      </c>
      <c r="L62" s="359" t="str">
        <f t="shared" si="25"/>
        <v/>
      </c>
      <c r="M62" s="126"/>
      <c r="N62" s="31"/>
      <c r="O62" s="480"/>
    </row>
    <row r="63" spans="1:15" ht="19.5" outlineLevel="1" thickBot="1" x14ac:dyDescent="0.35">
      <c r="A63" s="28"/>
      <c r="B63" s="11"/>
      <c r="C63" s="349" t="s">
        <v>441</v>
      </c>
      <c r="D63" s="110" t="s">
        <v>588</v>
      </c>
      <c r="E63" s="34" t="s">
        <v>498</v>
      </c>
      <c r="F63" s="568"/>
      <c r="G63" s="891"/>
      <c r="H63" s="597">
        <f t="shared" si="26"/>
        <v>0</v>
      </c>
      <c r="I63" s="568"/>
      <c r="J63" s="568"/>
      <c r="K63" s="598">
        <f t="shared" si="27"/>
        <v>0</v>
      </c>
      <c r="L63" s="359" t="str">
        <f t="shared" si="25"/>
        <v/>
      </c>
      <c r="M63" s="134"/>
      <c r="N63" s="31"/>
      <c r="O63" s="480"/>
    </row>
    <row r="64" spans="1:15" s="61" customFormat="1" ht="44.25" customHeight="1" outlineLevel="1" thickBot="1" x14ac:dyDescent="0.35">
      <c r="A64" s="990" t="s">
        <v>600</v>
      </c>
      <c r="B64" s="1019"/>
      <c r="C64" s="352"/>
      <c r="D64" s="115"/>
      <c r="E64" s="65"/>
      <c r="F64" s="569">
        <f>SUM(F57:F63)</f>
        <v>0</v>
      </c>
      <c r="G64" s="893"/>
      <c r="H64" s="569">
        <f>SUM(H57:H63)</f>
        <v>0</v>
      </c>
      <c r="I64" s="569">
        <f>SUM(I57:I63)</f>
        <v>0</v>
      </c>
      <c r="J64" s="569">
        <f>SUM(J57:J63)</f>
        <v>0</v>
      </c>
      <c r="K64" s="600">
        <f t="shared" si="27"/>
        <v>0</v>
      </c>
      <c r="L64" s="359" t="str">
        <f t="shared" si="25"/>
        <v/>
      </c>
      <c r="M64" s="60" t="str">
        <f>IF(J61+J60=0,"",-(J61+J60)/(J64-(J61+J60)))</f>
        <v/>
      </c>
      <c r="N64" s="31"/>
      <c r="O64" s="480"/>
    </row>
    <row r="65" spans="1:43" s="1" customFormat="1" ht="32.25" customHeight="1" thickBot="1" x14ac:dyDescent="0.5">
      <c r="A65" s="182">
        <v>10</v>
      </c>
      <c r="B65" s="198" t="s">
        <v>662</v>
      </c>
      <c r="C65" s="17"/>
      <c r="D65" s="109"/>
      <c r="E65" s="29"/>
      <c r="F65" s="576"/>
      <c r="G65" s="56"/>
      <c r="H65" s="614"/>
      <c r="I65" s="576"/>
      <c r="J65" s="609"/>
      <c r="K65" s="610"/>
      <c r="L65" s="123" t="str">
        <f t="shared" si="12"/>
        <v/>
      </c>
      <c r="M65" s="124"/>
      <c r="N65" s="31"/>
      <c r="O65" s="480"/>
      <c r="P65"/>
      <c r="Q65"/>
      <c r="R65"/>
      <c r="S65"/>
      <c r="T65"/>
      <c r="U65"/>
      <c r="V65"/>
      <c r="W65"/>
      <c r="X65"/>
      <c r="Y65"/>
      <c r="Z65"/>
      <c r="AA65"/>
      <c r="AB65"/>
      <c r="AC65"/>
      <c r="AD65"/>
      <c r="AE65"/>
      <c r="AF65"/>
      <c r="AG65"/>
      <c r="AH65"/>
      <c r="AI65"/>
      <c r="AJ65"/>
      <c r="AK65"/>
      <c r="AL65"/>
      <c r="AM65"/>
      <c r="AN65"/>
      <c r="AO65"/>
      <c r="AP65"/>
      <c r="AQ65"/>
    </row>
    <row r="66" spans="1:43" s="31" customFormat="1" ht="29.25" outlineLevel="1" thickBot="1" x14ac:dyDescent="0.5">
      <c r="A66" s="18" t="s">
        <v>102</v>
      </c>
      <c r="B66" s="19" t="s">
        <v>233</v>
      </c>
      <c r="C66" s="17"/>
      <c r="D66" s="112" t="s">
        <v>623</v>
      </c>
      <c r="E66" s="17"/>
      <c r="F66" s="574"/>
      <c r="G66" s="55"/>
      <c r="H66" s="608"/>
      <c r="I66" s="574"/>
      <c r="J66" s="609"/>
      <c r="K66" s="610"/>
      <c r="L66" s="123" t="str">
        <f t="shared" si="12"/>
        <v/>
      </c>
      <c r="M66" s="138"/>
      <c r="O66" s="480"/>
    </row>
    <row r="67" spans="1:43" ht="19.5" outlineLevel="2" thickBot="1" x14ac:dyDescent="0.35">
      <c r="A67" s="20"/>
      <c r="B67" s="21"/>
      <c r="C67" s="345" t="s">
        <v>195</v>
      </c>
      <c r="D67" s="107" t="s">
        <v>252</v>
      </c>
      <c r="E67" s="35" t="s">
        <v>251</v>
      </c>
      <c r="F67" s="575">
        <v>0</v>
      </c>
      <c r="G67" s="530">
        <v>0</v>
      </c>
      <c r="H67" s="611">
        <f t="shared" ref="H67:H68" si="29">F67*G67</f>
        <v>0</v>
      </c>
      <c r="I67" s="575">
        <v>0</v>
      </c>
      <c r="J67" s="575">
        <v>0</v>
      </c>
      <c r="K67" s="613">
        <f t="shared" ref="K67:K68" si="30">H67</f>
        <v>0</v>
      </c>
      <c r="L67" s="359" t="str">
        <f t="shared" ref="L67:L73" si="31">IF(ROUND(I67+J67,2)=ROUND(K67,2),"","!")</f>
        <v/>
      </c>
      <c r="M67" s="125"/>
      <c r="N67" s="31"/>
      <c r="O67" s="480"/>
    </row>
    <row r="68" spans="1:43" ht="19.5" outlineLevel="2" thickBot="1" x14ac:dyDescent="0.35">
      <c r="A68" s="20"/>
      <c r="B68" s="21"/>
      <c r="C68" s="345" t="s">
        <v>281</v>
      </c>
      <c r="D68" s="107" t="s">
        <v>357</v>
      </c>
      <c r="E68" s="105">
        <v>6184</v>
      </c>
      <c r="F68" s="575">
        <v>0</v>
      </c>
      <c r="G68" s="530">
        <v>0</v>
      </c>
      <c r="H68" s="611">
        <f t="shared" si="29"/>
        <v>0</v>
      </c>
      <c r="I68" s="575">
        <v>0</v>
      </c>
      <c r="J68" s="575">
        <v>0</v>
      </c>
      <c r="K68" s="613">
        <f t="shared" si="30"/>
        <v>0</v>
      </c>
      <c r="L68" s="359" t="str">
        <f t="shared" si="31"/>
        <v/>
      </c>
      <c r="M68" s="126"/>
      <c r="N68" s="31"/>
      <c r="O68" s="480"/>
    </row>
    <row r="69" spans="1:43" ht="19.5" outlineLevel="2" thickBot="1" x14ac:dyDescent="0.35">
      <c r="A69" s="20"/>
      <c r="B69" s="21"/>
      <c r="C69" s="349" t="s">
        <v>434</v>
      </c>
      <c r="D69" s="110" t="s">
        <v>590</v>
      </c>
      <c r="E69" s="34">
        <v>70723</v>
      </c>
      <c r="F69" s="568"/>
      <c r="G69" s="891"/>
      <c r="H69" s="597">
        <f>F69*G69</f>
        <v>0</v>
      </c>
      <c r="I69" s="922">
        <f>H69</f>
        <v>0</v>
      </c>
      <c r="J69" s="599"/>
      <c r="K69" s="598">
        <f>H69</f>
        <v>0</v>
      </c>
      <c r="L69" s="359" t="str">
        <f t="shared" si="31"/>
        <v/>
      </c>
      <c r="M69" s="126"/>
      <c r="N69" s="31"/>
      <c r="O69" s="480"/>
    </row>
    <row r="70" spans="1:43" ht="19.5" outlineLevel="2" thickBot="1" x14ac:dyDescent="0.35">
      <c r="A70" s="20"/>
      <c r="B70" s="21"/>
      <c r="C70" s="349" t="s">
        <v>435</v>
      </c>
      <c r="D70" s="110" t="s">
        <v>393</v>
      </c>
      <c r="E70" s="34">
        <v>70723</v>
      </c>
      <c r="F70" s="568"/>
      <c r="G70" s="891"/>
      <c r="H70" s="597">
        <f t="shared" ref="H70:H71" si="32">F70*G70</f>
        <v>0</v>
      </c>
      <c r="I70" s="599"/>
      <c r="J70" s="922">
        <f>H70</f>
        <v>0</v>
      </c>
      <c r="K70" s="598">
        <f t="shared" ref="K70:K71" si="33">H70</f>
        <v>0</v>
      </c>
      <c r="L70" s="359" t="str">
        <f t="shared" si="31"/>
        <v/>
      </c>
      <c r="M70" s="126"/>
      <c r="N70" s="31"/>
      <c r="O70" s="480"/>
    </row>
    <row r="71" spans="1:43" ht="19.5" outlineLevel="2" thickBot="1" x14ac:dyDescent="0.35">
      <c r="A71" s="20"/>
      <c r="B71" s="39"/>
      <c r="C71" s="349" t="s">
        <v>436</v>
      </c>
      <c r="D71" s="110" t="s">
        <v>541</v>
      </c>
      <c r="E71" s="34">
        <v>70723</v>
      </c>
      <c r="F71" s="568"/>
      <c r="G71" s="891"/>
      <c r="H71" s="597">
        <f t="shared" si="32"/>
        <v>0</v>
      </c>
      <c r="I71" s="599"/>
      <c r="J71" s="922">
        <f t="shared" ref="J71" si="34">H71</f>
        <v>0</v>
      </c>
      <c r="K71" s="598">
        <f t="shared" si="33"/>
        <v>0</v>
      </c>
      <c r="L71" s="359" t="str">
        <f t="shared" si="31"/>
        <v/>
      </c>
      <c r="M71" s="126"/>
      <c r="N71" s="31"/>
      <c r="O71" s="480"/>
    </row>
    <row r="72" spans="1:43" ht="19.5" outlineLevel="2" thickBot="1" x14ac:dyDescent="0.35">
      <c r="A72" s="28"/>
      <c r="B72" s="11"/>
      <c r="C72" s="349" t="s">
        <v>437</v>
      </c>
      <c r="D72" s="110" t="s">
        <v>588</v>
      </c>
      <c r="E72" s="34" t="s">
        <v>498</v>
      </c>
      <c r="F72" s="568"/>
      <c r="G72" s="891"/>
      <c r="H72" s="597"/>
      <c r="I72" s="568"/>
      <c r="J72" s="568"/>
      <c r="K72" s="598"/>
      <c r="L72" s="359" t="str">
        <f t="shared" si="31"/>
        <v/>
      </c>
      <c r="M72" s="134"/>
      <c r="N72" s="31"/>
      <c r="O72" s="480"/>
    </row>
    <row r="73" spans="1:43" s="64" customFormat="1" ht="30" customHeight="1" outlineLevel="2" thickBot="1" x14ac:dyDescent="0.35">
      <c r="A73" s="982" t="s">
        <v>601</v>
      </c>
      <c r="B73" s="983"/>
      <c r="C73" s="353"/>
      <c r="D73" s="116"/>
      <c r="E73" s="62"/>
      <c r="F73" s="573">
        <f>SUM(F67:F72)</f>
        <v>0</v>
      </c>
      <c r="G73" s="892" t="str">
        <f>IF(H73=0,"",H73/F73)</f>
        <v/>
      </c>
      <c r="H73" s="573">
        <f>SUM(H67:H72)</f>
        <v>0</v>
      </c>
      <c r="I73" s="573">
        <f>SUM(I67:I72)</f>
        <v>0</v>
      </c>
      <c r="J73" s="573">
        <f>SUM(J67:J72)</f>
        <v>0</v>
      </c>
      <c r="K73" s="607">
        <f>H73</f>
        <v>0</v>
      </c>
      <c r="L73" s="359" t="str">
        <f t="shared" si="31"/>
        <v/>
      </c>
      <c r="M73" s="122" t="s">
        <v>688</v>
      </c>
      <c r="N73" s="31"/>
      <c r="O73" s="480"/>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row>
    <row r="74" spans="1:43" s="31" customFormat="1" ht="29.25" outlineLevel="1" thickBot="1" x14ac:dyDescent="0.5">
      <c r="A74" s="18" t="s">
        <v>111</v>
      </c>
      <c r="B74" s="1074" t="s">
        <v>684</v>
      </c>
      <c r="C74" s="17"/>
      <c r="D74" s="112" t="s">
        <v>623</v>
      </c>
      <c r="E74" s="17"/>
      <c r="F74" s="574"/>
      <c r="G74" s="55"/>
      <c r="H74" s="608"/>
      <c r="I74" s="574"/>
      <c r="J74" s="609"/>
      <c r="K74" s="610"/>
      <c r="L74" s="123" t="str">
        <f t="shared" ref="L74:L127" si="35">IF(I74+J74=K74,"","!")</f>
        <v/>
      </c>
      <c r="M74" s="138"/>
      <c r="O74" s="480"/>
    </row>
    <row r="75" spans="1:43" ht="19.5" outlineLevel="2" thickBot="1" x14ac:dyDescent="0.35">
      <c r="A75" s="20"/>
      <c r="B75" s="21"/>
      <c r="C75" s="345" t="s">
        <v>197</v>
      </c>
      <c r="D75" s="107" t="s">
        <v>252</v>
      </c>
      <c r="E75" s="35" t="s">
        <v>251</v>
      </c>
      <c r="F75" s="575">
        <v>0</v>
      </c>
      <c r="G75" s="530">
        <v>0</v>
      </c>
      <c r="H75" s="611">
        <f t="shared" ref="H75:H125" si="36">F75*G75</f>
        <v>0</v>
      </c>
      <c r="I75" s="575">
        <v>0</v>
      </c>
      <c r="J75" s="575">
        <v>0</v>
      </c>
      <c r="K75" s="613">
        <f t="shared" ref="K75:K126" si="37">H75</f>
        <v>0</v>
      </c>
      <c r="L75" s="359" t="str">
        <f t="shared" ref="L75:L81" si="38">IF(ROUND(I75+J75,2)=ROUND(K75,2),"","!")</f>
        <v/>
      </c>
      <c r="M75" s="125"/>
      <c r="N75" s="31"/>
      <c r="O75" s="480"/>
    </row>
    <row r="76" spans="1:43" ht="19.5" outlineLevel="2" thickBot="1" x14ac:dyDescent="0.35">
      <c r="A76" s="20"/>
      <c r="B76" s="21"/>
      <c r="C76" s="345" t="s">
        <v>282</v>
      </c>
      <c r="D76" s="107" t="s">
        <v>357</v>
      </c>
      <c r="E76" s="105">
        <v>6184</v>
      </c>
      <c r="F76" s="575">
        <v>0</v>
      </c>
      <c r="G76" s="530">
        <v>0</v>
      </c>
      <c r="H76" s="611">
        <f t="shared" si="36"/>
        <v>0</v>
      </c>
      <c r="I76" s="575">
        <v>0</v>
      </c>
      <c r="J76" s="575">
        <v>0</v>
      </c>
      <c r="K76" s="613">
        <f t="shared" si="37"/>
        <v>0</v>
      </c>
      <c r="L76" s="359" t="str">
        <f t="shared" si="38"/>
        <v/>
      </c>
      <c r="M76" s="126"/>
      <c r="N76" s="31"/>
      <c r="O76" s="480"/>
    </row>
    <row r="77" spans="1:43" ht="19.5" outlineLevel="2" thickBot="1" x14ac:dyDescent="0.35">
      <c r="A77" s="20"/>
      <c r="B77" s="21"/>
      <c r="C77" s="350" t="s">
        <v>430</v>
      </c>
      <c r="D77" s="110" t="s">
        <v>590</v>
      </c>
      <c r="E77" s="34">
        <v>70723</v>
      </c>
      <c r="F77" s="568"/>
      <c r="G77" s="891"/>
      <c r="H77" s="597">
        <f>F77*G77</f>
        <v>0</v>
      </c>
      <c r="I77" s="922">
        <f>H77</f>
        <v>0</v>
      </c>
      <c r="J77" s="599"/>
      <c r="K77" s="598">
        <f>H77</f>
        <v>0</v>
      </c>
      <c r="L77" s="359" t="str">
        <f t="shared" si="38"/>
        <v/>
      </c>
      <c r="M77" s="126"/>
      <c r="N77" s="31"/>
      <c r="O77" s="480"/>
    </row>
    <row r="78" spans="1:43" ht="19.5" outlineLevel="2" thickBot="1" x14ac:dyDescent="0.35">
      <c r="A78" s="20"/>
      <c r="B78" s="21"/>
      <c r="C78" s="350" t="s">
        <v>431</v>
      </c>
      <c r="D78" s="110" t="s">
        <v>393</v>
      </c>
      <c r="E78" s="34">
        <v>70723</v>
      </c>
      <c r="F78" s="568"/>
      <c r="G78" s="891"/>
      <c r="H78" s="597">
        <f t="shared" ref="H78:H79" si="39">F78*G78</f>
        <v>0</v>
      </c>
      <c r="I78" s="599"/>
      <c r="J78" s="922">
        <f>H78</f>
        <v>0</v>
      </c>
      <c r="K78" s="598">
        <f t="shared" ref="K78:K79" si="40">H78</f>
        <v>0</v>
      </c>
      <c r="L78" s="359" t="str">
        <f t="shared" si="38"/>
        <v/>
      </c>
      <c r="M78" s="126"/>
      <c r="N78" s="31"/>
      <c r="O78" s="480"/>
    </row>
    <row r="79" spans="1:43" ht="19.5" outlineLevel="2" thickBot="1" x14ac:dyDescent="0.35">
      <c r="A79" s="20"/>
      <c r="B79" s="39"/>
      <c r="C79" s="350" t="s">
        <v>432</v>
      </c>
      <c r="D79" s="110" t="s">
        <v>541</v>
      </c>
      <c r="E79" s="34">
        <v>70723</v>
      </c>
      <c r="F79" s="568"/>
      <c r="G79" s="891"/>
      <c r="H79" s="597">
        <f t="shared" si="39"/>
        <v>0</v>
      </c>
      <c r="I79" s="599"/>
      <c r="J79" s="922">
        <f>H79</f>
        <v>0</v>
      </c>
      <c r="K79" s="598">
        <f t="shared" si="40"/>
        <v>0</v>
      </c>
      <c r="L79" s="359" t="str">
        <f t="shared" si="38"/>
        <v/>
      </c>
      <c r="M79" s="126"/>
      <c r="N79" s="31"/>
      <c r="O79" s="480"/>
    </row>
    <row r="80" spans="1:43" ht="19.5" outlineLevel="2" thickBot="1" x14ac:dyDescent="0.35">
      <c r="A80" s="28"/>
      <c r="B80" s="11"/>
      <c r="C80" s="350" t="s">
        <v>433</v>
      </c>
      <c r="D80" s="110" t="s">
        <v>588</v>
      </c>
      <c r="E80" s="34" t="s">
        <v>498</v>
      </c>
      <c r="F80" s="568"/>
      <c r="G80" s="891"/>
      <c r="H80" s="597">
        <f t="shared" si="36"/>
        <v>0</v>
      </c>
      <c r="I80" s="568"/>
      <c r="J80" s="568"/>
      <c r="K80" s="598">
        <f t="shared" si="37"/>
        <v>0</v>
      </c>
      <c r="L80" s="359" t="str">
        <f t="shared" si="38"/>
        <v/>
      </c>
      <c r="M80" s="134"/>
      <c r="N80" s="31"/>
      <c r="O80" s="480"/>
    </row>
    <row r="81" spans="1:43" s="64" customFormat="1" ht="29.25" customHeight="1" outlineLevel="2" thickBot="1" x14ac:dyDescent="0.35">
      <c r="A81" s="982" t="s">
        <v>602</v>
      </c>
      <c r="B81" s="983"/>
      <c r="C81" s="353"/>
      <c r="D81" s="116"/>
      <c r="E81" s="62"/>
      <c r="F81" s="573">
        <f>SUM(F75:F80)</f>
        <v>0</v>
      </c>
      <c r="G81" s="892" t="str">
        <f>IF(H81=0,"",H81/F81)</f>
        <v/>
      </c>
      <c r="H81" s="573">
        <f>SUM(H75:H80)</f>
        <v>0</v>
      </c>
      <c r="I81" s="573">
        <f>SUM(I75:I80)</f>
        <v>0</v>
      </c>
      <c r="J81" s="573">
        <f>SUM(J75:J80)</f>
        <v>0</v>
      </c>
      <c r="K81" s="607">
        <f t="shared" si="37"/>
        <v>0</v>
      </c>
      <c r="L81" s="359" t="str">
        <f t="shared" si="38"/>
        <v/>
      </c>
      <c r="M81" s="122" t="str">
        <f>IF(J79+J78=0,"",-(J79+J78)/(J81-(J79+J78)))</f>
        <v/>
      </c>
      <c r="N81" s="63"/>
      <c r="O81" s="480"/>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row>
    <row r="82" spans="1:43" s="31" customFormat="1" ht="29.25" outlineLevel="1" thickBot="1" x14ac:dyDescent="0.5">
      <c r="A82" s="18" t="s">
        <v>120</v>
      </c>
      <c r="B82" s="19" t="s">
        <v>620</v>
      </c>
      <c r="C82" s="17"/>
      <c r="D82" s="112" t="s">
        <v>623</v>
      </c>
      <c r="E82" s="17"/>
      <c r="F82" s="574"/>
      <c r="G82" s="55"/>
      <c r="H82" s="608"/>
      <c r="I82" s="574"/>
      <c r="J82" s="609"/>
      <c r="K82" s="610"/>
      <c r="L82" s="123" t="str">
        <f t="shared" si="35"/>
        <v/>
      </c>
      <c r="M82" s="138"/>
      <c r="O82" s="480"/>
    </row>
    <row r="83" spans="1:43" ht="19.5" outlineLevel="2" thickBot="1" x14ac:dyDescent="0.35">
      <c r="A83" s="20"/>
      <c r="B83" s="21"/>
      <c r="C83" s="345" t="s">
        <v>283</v>
      </c>
      <c r="D83" s="107" t="s">
        <v>252</v>
      </c>
      <c r="E83" s="35" t="s">
        <v>251</v>
      </c>
      <c r="F83" s="575">
        <v>0</v>
      </c>
      <c r="G83" s="530">
        <v>0</v>
      </c>
      <c r="H83" s="611">
        <f t="shared" si="36"/>
        <v>0</v>
      </c>
      <c r="I83" s="575">
        <v>0</v>
      </c>
      <c r="J83" s="575">
        <v>0</v>
      </c>
      <c r="K83" s="613">
        <f t="shared" si="37"/>
        <v>0</v>
      </c>
      <c r="L83" s="359" t="str">
        <f t="shared" ref="L83:L90" si="41">IF(ROUND(I83+J83,2)=ROUND(K83,2),"","!")</f>
        <v/>
      </c>
      <c r="M83" s="125"/>
      <c r="N83" s="31"/>
      <c r="O83" s="480"/>
    </row>
    <row r="84" spans="1:43" ht="19.5" outlineLevel="2" thickBot="1" x14ac:dyDescent="0.35">
      <c r="A84" s="20"/>
      <c r="B84" s="21"/>
      <c r="C84" s="345" t="s">
        <v>284</v>
      </c>
      <c r="D84" s="107" t="s">
        <v>625</v>
      </c>
      <c r="E84" s="105">
        <v>6184</v>
      </c>
      <c r="F84" s="575">
        <v>0</v>
      </c>
      <c r="G84" s="530">
        <v>0</v>
      </c>
      <c r="H84" s="611">
        <f t="shared" si="36"/>
        <v>0</v>
      </c>
      <c r="I84" s="575">
        <v>0</v>
      </c>
      <c r="J84" s="575">
        <v>0</v>
      </c>
      <c r="K84" s="613">
        <f t="shared" si="37"/>
        <v>0</v>
      </c>
      <c r="L84" s="359" t="str">
        <f t="shared" si="41"/>
        <v/>
      </c>
      <c r="M84" s="126"/>
      <c r="N84" s="31"/>
      <c r="O84" s="480"/>
    </row>
    <row r="85" spans="1:43" ht="19.5" outlineLevel="2" thickBot="1" x14ac:dyDescent="0.35">
      <c r="A85" s="20"/>
      <c r="B85" s="21"/>
      <c r="C85" s="350" t="s">
        <v>285</v>
      </c>
      <c r="D85" s="110" t="s">
        <v>590</v>
      </c>
      <c r="E85" s="34">
        <v>70723</v>
      </c>
      <c r="F85" s="568"/>
      <c r="G85" s="891"/>
      <c r="H85" s="597">
        <f>F85*G85</f>
        <v>0</v>
      </c>
      <c r="I85" s="922">
        <f>H85</f>
        <v>0</v>
      </c>
      <c r="J85" s="599"/>
      <c r="K85" s="598">
        <f>H85</f>
        <v>0</v>
      </c>
      <c r="L85" s="359" t="str">
        <f t="shared" si="41"/>
        <v/>
      </c>
      <c r="M85" s="126"/>
      <c r="N85" s="31"/>
      <c r="O85" s="480"/>
    </row>
    <row r="86" spans="1:43" ht="19.5" outlineLevel="2" thickBot="1" x14ac:dyDescent="0.35">
      <c r="A86" s="20"/>
      <c r="B86" s="21"/>
      <c r="C86" s="350" t="s">
        <v>426</v>
      </c>
      <c r="D86" s="110" t="s">
        <v>393</v>
      </c>
      <c r="E86" s="34">
        <v>70723</v>
      </c>
      <c r="F86" s="568"/>
      <c r="G86" s="891">
        <v>1</v>
      </c>
      <c r="H86" s="597">
        <f t="shared" ref="H86:H88" si="42">F86*G86</f>
        <v>0</v>
      </c>
      <c r="I86" s="599"/>
      <c r="J86" s="922">
        <f>H86</f>
        <v>0</v>
      </c>
      <c r="K86" s="598">
        <f t="shared" ref="K86:K88" si="43">H86</f>
        <v>0</v>
      </c>
      <c r="L86" s="359" t="str">
        <f t="shared" si="41"/>
        <v/>
      </c>
      <c r="M86" s="126"/>
      <c r="N86" s="31"/>
      <c r="O86" s="480"/>
    </row>
    <row r="87" spans="1:43" ht="19.5" outlineLevel="2" thickBot="1" x14ac:dyDescent="0.35">
      <c r="A87" s="20"/>
      <c r="B87" s="39"/>
      <c r="C87" s="350" t="s">
        <v>427</v>
      </c>
      <c r="D87" s="110" t="s">
        <v>541</v>
      </c>
      <c r="E87" s="34">
        <v>70723</v>
      </c>
      <c r="F87" s="568"/>
      <c r="G87" s="891">
        <v>1</v>
      </c>
      <c r="H87" s="597">
        <f t="shared" si="42"/>
        <v>0</v>
      </c>
      <c r="I87" s="599"/>
      <c r="J87" s="922">
        <f>H87</f>
        <v>0</v>
      </c>
      <c r="K87" s="598">
        <f t="shared" si="43"/>
        <v>0</v>
      </c>
      <c r="L87" s="359" t="str">
        <f t="shared" si="41"/>
        <v/>
      </c>
      <c r="M87" s="126"/>
      <c r="N87" s="31"/>
      <c r="O87" s="480"/>
    </row>
    <row r="88" spans="1:43" ht="19.5" outlineLevel="2" thickBot="1" x14ac:dyDescent="0.35">
      <c r="A88" s="22"/>
      <c r="B88" s="21"/>
      <c r="C88" s="350" t="s">
        <v>428</v>
      </c>
      <c r="D88" s="110" t="s">
        <v>588</v>
      </c>
      <c r="E88" s="34" t="s">
        <v>498</v>
      </c>
      <c r="F88" s="568"/>
      <c r="G88" s="891">
        <v>1</v>
      </c>
      <c r="H88" s="597">
        <f t="shared" si="42"/>
        <v>0</v>
      </c>
      <c r="I88" s="568"/>
      <c r="J88" s="568"/>
      <c r="K88" s="598">
        <f t="shared" si="43"/>
        <v>0</v>
      </c>
      <c r="L88" s="359" t="str">
        <f t="shared" si="41"/>
        <v/>
      </c>
      <c r="M88" s="126"/>
      <c r="N88" s="31"/>
      <c r="O88" s="480"/>
    </row>
    <row r="89" spans="1:43" ht="19.5" outlineLevel="2" thickBot="1" x14ac:dyDescent="0.35">
      <c r="A89" s="28"/>
      <c r="B89" s="11"/>
      <c r="C89" s="350" t="s">
        <v>429</v>
      </c>
      <c r="D89" s="110" t="s">
        <v>589</v>
      </c>
      <c r="E89" s="34">
        <v>70698</v>
      </c>
      <c r="F89" s="568"/>
      <c r="G89" s="891">
        <v>1</v>
      </c>
      <c r="H89" s="597">
        <f t="shared" si="36"/>
        <v>0</v>
      </c>
      <c r="I89" s="568"/>
      <c r="J89" s="568"/>
      <c r="K89" s="598">
        <f t="shared" si="37"/>
        <v>0</v>
      </c>
      <c r="L89" s="359" t="str">
        <f t="shared" si="41"/>
        <v/>
      </c>
      <c r="M89" s="134"/>
      <c r="N89" s="31"/>
      <c r="O89" s="480"/>
    </row>
    <row r="90" spans="1:43" s="64" customFormat="1" ht="31.5" customHeight="1" outlineLevel="2" thickBot="1" x14ac:dyDescent="0.35">
      <c r="A90" s="982" t="s">
        <v>603</v>
      </c>
      <c r="B90" s="983"/>
      <c r="C90" s="353"/>
      <c r="D90" s="116"/>
      <c r="E90" s="62"/>
      <c r="F90" s="573">
        <f>SUM(F83:F89)</f>
        <v>0</v>
      </c>
      <c r="G90" s="892" t="str">
        <f>IF(H90=0,"",H90/F90)</f>
        <v/>
      </c>
      <c r="H90" s="573">
        <f>SUM(H83:H89)</f>
        <v>0</v>
      </c>
      <c r="I90" s="573">
        <f>SUM(I83:I89)</f>
        <v>0</v>
      </c>
      <c r="J90" s="573">
        <f>SUM(J83:J89)</f>
        <v>0</v>
      </c>
      <c r="K90" s="607">
        <f t="shared" si="37"/>
        <v>0</v>
      </c>
      <c r="L90" s="359" t="str">
        <f t="shared" si="41"/>
        <v/>
      </c>
      <c r="M90" s="122" t="str">
        <f>IF(J87+J86=0,"",-(J87+J86)/(J90-(J87+J86)))</f>
        <v/>
      </c>
      <c r="N90" s="31"/>
      <c r="O90" s="480"/>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row>
    <row r="91" spans="1:43" s="31" customFormat="1" ht="29.25" outlineLevel="1" thickBot="1" x14ac:dyDescent="0.5">
      <c r="A91" s="18" t="s">
        <v>127</v>
      </c>
      <c r="B91" s="19" t="s">
        <v>626</v>
      </c>
      <c r="C91" s="17"/>
      <c r="D91" s="112" t="s">
        <v>623</v>
      </c>
      <c r="E91" s="17"/>
      <c r="F91" s="574"/>
      <c r="G91" s="55"/>
      <c r="H91" s="608"/>
      <c r="I91" s="574"/>
      <c r="J91" s="609"/>
      <c r="K91" s="610"/>
      <c r="L91" s="123" t="str">
        <f t="shared" si="35"/>
        <v/>
      </c>
      <c r="M91" s="138"/>
      <c r="O91" s="480"/>
    </row>
    <row r="92" spans="1:43" ht="19.5" outlineLevel="2" thickBot="1" x14ac:dyDescent="0.35">
      <c r="A92" s="20"/>
      <c r="B92" s="21"/>
      <c r="C92" s="345" t="s">
        <v>289</v>
      </c>
      <c r="D92" s="107" t="s">
        <v>252</v>
      </c>
      <c r="E92" s="35" t="s">
        <v>251</v>
      </c>
      <c r="F92" s="575"/>
      <c r="G92" s="530"/>
      <c r="H92" s="611">
        <f t="shared" si="36"/>
        <v>0</v>
      </c>
      <c r="I92" s="575"/>
      <c r="J92" s="575"/>
      <c r="K92" s="613">
        <f t="shared" si="37"/>
        <v>0</v>
      </c>
      <c r="L92" s="359" t="str">
        <f t="shared" ref="L92:L99" si="44">IF(ROUND(I92+J92,2)=ROUND(K92,2),"","!")</f>
        <v/>
      </c>
      <c r="M92" s="125"/>
      <c r="N92" s="31"/>
      <c r="O92" s="480"/>
    </row>
    <row r="93" spans="1:43" ht="19.5" outlineLevel="2" thickBot="1" x14ac:dyDescent="0.35">
      <c r="A93" s="20"/>
      <c r="B93" s="21"/>
      <c r="C93" s="345" t="s">
        <v>422</v>
      </c>
      <c r="D93" s="107" t="s">
        <v>451</v>
      </c>
      <c r="E93" s="105">
        <v>6184</v>
      </c>
      <c r="F93" s="575"/>
      <c r="G93" s="530"/>
      <c r="H93" s="611">
        <f t="shared" si="36"/>
        <v>0</v>
      </c>
      <c r="I93" s="575"/>
      <c r="J93" s="575"/>
      <c r="K93" s="613">
        <f t="shared" si="37"/>
        <v>0</v>
      </c>
      <c r="L93" s="359" t="str">
        <f t="shared" si="44"/>
        <v/>
      </c>
      <c r="M93" s="126"/>
      <c r="N93" s="31"/>
      <c r="O93" s="480"/>
    </row>
    <row r="94" spans="1:43" ht="19.5" outlineLevel="2" thickBot="1" x14ac:dyDescent="0.35">
      <c r="A94" s="20"/>
      <c r="B94" s="21"/>
      <c r="C94" s="350" t="s">
        <v>423</v>
      </c>
      <c r="D94" s="110" t="s">
        <v>590</v>
      </c>
      <c r="E94" s="34">
        <v>70723</v>
      </c>
      <c r="F94" s="568"/>
      <c r="G94" s="891"/>
      <c r="H94" s="597">
        <f>F94*G94</f>
        <v>0</v>
      </c>
      <c r="I94" s="922">
        <f>H94</f>
        <v>0</v>
      </c>
      <c r="J94" s="599"/>
      <c r="K94" s="598">
        <f>H94</f>
        <v>0</v>
      </c>
      <c r="L94" s="359" t="str">
        <f t="shared" si="44"/>
        <v/>
      </c>
      <c r="M94" s="126"/>
      <c r="N94" s="31"/>
      <c r="O94" s="480"/>
    </row>
    <row r="95" spans="1:43" ht="19.5" outlineLevel="2" thickBot="1" x14ac:dyDescent="0.35">
      <c r="A95" s="20"/>
      <c r="B95" s="21"/>
      <c r="C95" s="350" t="s">
        <v>424</v>
      </c>
      <c r="D95" s="110" t="s">
        <v>393</v>
      </c>
      <c r="E95" s="34">
        <v>70723</v>
      </c>
      <c r="F95" s="568"/>
      <c r="G95" s="891"/>
      <c r="H95" s="597">
        <f t="shared" ref="H95:H97" si="45">F95*G95</f>
        <v>0</v>
      </c>
      <c r="I95" s="599"/>
      <c r="J95" s="922">
        <f>H95</f>
        <v>0</v>
      </c>
      <c r="K95" s="598">
        <f t="shared" ref="K95:K97" si="46">H95</f>
        <v>0</v>
      </c>
      <c r="L95" s="359" t="str">
        <f t="shared" si="44"/>
        <v/>
      </c>
      <c r="M95" s="126"/>
      <c r="N95" s="31"/>
      <c r="O95" s="480"/>
    </row>
    <row r="96" spans="1:43" ht="19.5" outlineLevel="2" thickBot="1" x14ac:dyDescent="0.35">
      <c r="A96" s="20"/>
      <c r="B96" s="39"/>
      <c r="C96" s="350" t="s">
        <v>425</v>
      </c>
      <c r="D96" s="110" t="s">
        <v>541</v>
      </c>
      <c r="E96" s="34">
        <v>70723</v>
      </c>
      <c r="F96" s="568"/>
      <c r="G96" s="891"/>
      <c r="H96" s="597">
        <f t="shared" si="45"/>
        <v>0</v>
      </c>
      <c r="I96" s="599"/>
      <c r="J96" s="922">
        <f>H96</f>
        <v>0</v>
      </c>
      <c r="K96" s="598">
        <f t="shared" si="46"/>
        <v>0</v>
      </c>
      <c r="L96" s="359" t="str">
        <f t="shared" si="44"/>
        <v/>
      </c>
      <c r="M96" s="126"/>
      <c r="N96" s="31"/>
      <c r="O96" s="480"/>
    </row>
    <row r="97" spans="1:43" ht="19.5" outlineLevel="2" thickBot="1" x14ac:dyDescent="0.35">
      <c r="A97" s="22"/>
      <c r="B97" s="21"/>
      <c r="C97" s="350" t="s">
        <v>454</v>
      </c>
      <c r="D97" s="110" t="s">
        <v>588</v>
      </c>
      <c r="E97" s="34" t="s">
        <v>498</v>
      </c>
      <c r="F97" s="568"/>
      <c r="G97" s="891"/>
      <c r="H97" s="597">
        <f t="shared" si="45"/>
        <v>0</v>
      </c>
      <c r="I97" s="568"/>
      <c r="J97" s="568"/>
      <c r="K97" s="598">
        <f t="shared" si="46"/>
        <v>0</v>
      </c>
      <c r="L97" s="359" t="str">
        <f t="shared" si="44"/>
        <v/>
      </c>
      <c r="M97" s="126"/>
      <c r="N97" s="31"/>
      <c r="O97" s="480"/>
    </row>
    <row r="98" spans="1:43" ht="19.5" outlineLevel="2" thickBot="1" x14ac:dyDescent="0.35">
      <c r="A98" s="28"/>
      <c r="B98" s="11"/>
      <c r="C98" s="350" t="s">
        <v>455</v>
      </c>
      <c r="D98" s="110" t="s">
        <v>589</v>
      </c>
      <c r="E98" s="34">
        <v>70698</v>
      </c>
      <c r="F98" s="568"/>
      <c r="G98" s="891"/>
      <c r="H98" s="597">
        <f t="shared" si="36"/>
        <v>0</v>
      </c>
      <c r="I98" s="568"/>
      <c r="J98" s="568"/>
      <c r="K98" s="598">
        <f t="shared" si="37"/>
        <v>0</v>
      </c>
      <c r="L98" s="359" t="str">
        <f t="shared" si="44"/>
        <v/>
      </c>
      <c r="M98" s="134"/>
      <c r="N98" s="31"/>
      <c r="O98" s="480"/>
    </row>
    <row r="99" spans="1:43" s="64" customFormat="1" ht="28.5" customHeight="1" outlineLevel="2" thickBot="1" x14ac:dyDescent="0.35">
      <c r="A99" s="988" t="s">
        <v>604</v>
      </c>
      <c r="B99" s="989"/>
      <c r="C99" s="353"/>
      <c r="D99" s="116"/>
      <c r="E99" s="62"/>
      <c r="F99" s="573">
        <f>SUM(F92:F98)</f>
        <v>0</v>
      </c>
      <c r="G99" s="892" t="str">
        <f>IF(H99=0,"",H99/F99)</f>
        <v/>
      </c>
      <c r="H99" s="573">
        <f>SUM(H92:H98)</f>
        <v>0</v>
      </c>
      <c r="I99" s="573">
        <f>SUM(I92:I98)</f>
        <v>0</v>
      </c>
      <c r="J99" s="573">
        <f>SUM(J92:J98)</f>
        <v>0</v>
      </c>
      <c r="K99" s="607">
        <f t="shared" si="37"/>
        <v>0</v>
      </c>
      <c r="L99" s="359" t="str">
        <f t="shared" si="44"/>
        <v/>
      </c>
      <c r="M99" s="122" t="str">
        <f>IF(J96+J95=0,"",-(J96+J95/(J99-(J96+J95))))</f>
        <v/>
      </c>
      <c r="N99" s="31"/>
      <c r="O99" s="480"/>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row>
    <row r="100" spans="1:43" s="31" customFormat="1" ht="29.25" outlineLevel="1" thickBot="1" x14ac:dyDescent="0.5">
      <c r="A100" s="18" t="s">
        <v>361</v>
      </c>
      <c r="B100" s="19" t="s">
        <v>624</v>
      </c>
      <c r="C100" s="17"/>
      <c r="D100" s="112" t="s">
        <v>623</v>
      </c>
      <c r="E100" s="17"/>
      <c r="F100" s="574"/>
      <c r="G100" s="55"/>
      <c r="H100" s="608"/>
      <c r="I100" s="574"/>
      <c r="J100" s="609"/>
      <c r="K100" s="610"/>
      <c r="L100" s="123" t="str">
        <f t="shared" si="35"/>
        <v/>
      </c>
      <c r="M100" s="138"/>
      <c r="O100" s="480"/>
    </row>
    <row r="101" spans="1:43" ht="19.5" outlineLevel="2" thickBot="1" x14ac:dyDescent="0.35">
      <c r="A101" s="20"/>
      <c r="B101" s="21"/>
      <c r="C101" s="345" t="s">
        <v>372</v>
      </c>
      <c r="D101" s="107" t="s">
        <v>252</v>
      </c>
      <c r="E101" s="35" t="s">
        <v>251</v>
      </c>
      <c r="F101" s="575"/>
      <c r="G101" s="530"/>
      <c r="H101" s="611">
        <f t="shared" ref="H101:H107" si="47">F101*G101</f>
        <v>0</v>
      </c>
      <c r="I101" s="575"/>
      <c r="J101" s="575"/>
      <c r="K101" s="613">
        <f t="shared" ref="K101:K108" si="48">H101</f>
        <v>0</v>
      </c>
      <c r="L101" s="359" t="str">
        <f t="shared" ref="L101:L109" si="49">IF(ROUND(I101+J101,2)=ROUND(K101,2),"","!")</f>
        <v/>
      </c>
      <c r="M101" s="125"/>
      <c r="N101" s="31"/>
      <c r="O101" s="480"/>
    </row>
    <row r="102" spans="1:43" ht="19.5" outlineLevel="2" thickBot="1" x14ac:dyDescent="0.35">
      <c r="A102" s="20"/>
      <c r="B102" s="21"/>
      <c r="C102" s="345" t="s">
        <v>418</v>
      </c>
      <c r="D102" s="107" t="s">
        <v>635</v>
      </c>
      <c r="E102" s="105">
        <v>6184</v>
      </c>
      <c r="F102" s="575"/>
      <c r="G102" s="530"/>
      <c r="H102" s="611">
        <f t="shared" si="47"/>
        <v>0</v>
      </c>
      <c r="I102" s="575"/>
      <c r="J102" s="575"/>
      <c r="K102" s="613">
        <f t="shared" si="48"/>
        <v>0</v>
      </c>
      <c r="L102" s="359" t="str">
        <f t="shared" si="49"/>
        <v/>
      </c>
      <c r="M102" s="126"/>
      <c r="N102" s="31"/>
      <c r="O102" s="480"/>
    </row>
    <row r="103" spans="1:43" ht="19.5" outlineLevel="2" thickBot="1" x14ac:dyDescent="0.35">
      <c r="A103" s="20"/>
      <c r="B103" s="21"/>
      <c r="C103" s="349" t="s">
        <v>419</v>
      </c>
      <c r="D103" s="110" t="s">
        <v>590</v>
      </c>
      <c r="E103" s="34">
        <v>70723</v>
      </c>
      <c r="F103" s="568"/>
      <c r="G103" s="891"/>
      <c r="H103" s="597">
        <f>F103*G103</f>
        <v>0</v>
      </c>
      <c r="I103" s="922">
        <f>H103</f>
        <v>0</v>
      </c>
      <c r="J103" s="599"/>
      <c r="K103" s="598">
        <f>H103</f>
        <v>0</v>
      </c>
      <c r="L103" s="359" t="str">
        <f t="shared" si="49"/>
        <v/>
      </c>
      <c r="M103" s="126"/>
      <c r="N103" s="31"/>
      <c r="O103" s="480"/>
    </row>
    <row r="104" spans="1:43" ht="19.5" outlineLevel="2" thickBot="1" x14ac:dyDescent="0.35">
      <c r="A104" s="20"/>
      <c r="B104" s="21"/>
      <c r="C104" s="349" t="s">
        <v>420</v>
      </c>
      <c r="D104" s="110" t="s">
        <v>393</v>
      </c>
      <c r="E104" s="34">
        <v>70723</v>
      </c>
      <c r="F104" s="568"/>
      <c r="G104" s="891"/>
      <c r="H104" s="597">
        <f t="shared" ref="H104:H105" si="50">F104*G104</f>
        <v>0</v>
      </c>
      <c r="I104" s="599"/>
      <c r="J104" s="922">
        <f>H104</f>
        <v>0</v>
      </c>
      <c r="K104" s="598">
        <f t="shared" ref="K104:K105" si="51">H104</f>
        <v>0</v>
      </c>
      <c r="L104" s="359" t="str">
        <f t="shared" si="49"/>
        <v/>
      </c>
      <c r="M104" s="126"/>
      <c r="N104" s="31"/>
      <c r="O104" s="480"/>
    </row>
    <row r="105" spans="1:43" ht="19.5" outlineLevel="2" thickBot="1" x14ac:dyDescent="0.35">
      <c r="A105" s="20"/>
      <c r="B105" s="39"/>
      <c r="C105" s="349" t="s">
        <v>421</v>
      </c>
      <c r="D105" s="110" t="s">
        <v>541</v>
      </c>
      <c r="E105" s="34">
        <v>70723</v>
      </c>
      <c r="F105" s="568"/>
      <c r="G105" s="891"/>
      <c r="H105" s="597">
        <f t="shared" si="50"/>
        <v>0</v>
      </c>
      <c r="I105" s="599"/>
      <c r="J105" s="922">
        <f>H105</f>
        <v>0</v>
      </c>
      <c r="K105" s="598">
        <f t="shared" si="51"/>
        <v>0</v>
      </c>
      <c r="L105" s="359" t="str">
        <f t="shared" si="49"/>
        <v/>
      </c>
      <c r="M105" s="126"/>
      <c r="N105" s="31"/>
      <c r="O105" s="480"/>
    </row>
    <row r="106" spans="1:43" ht="19.5" outlineLevel="2" thickBot="1" x14ac:dyDescent="0.35">
      <c r="A106" s="22"/>
      <c r="B106" s="21"/>
      <c r="C106" s="349" t="s">
        <v>452</v>
      </c>
      <c r="D106" s="110" t="s">
        <v>588</v>
      </c>
      <c r="E106" s="34" t="s">
        <v>498</v>
      </c>
      <c r="F106" s="568"/>
      <c r="G106" s="891"/>
      <c r="H106" s="597">
        <f t="shared" si="47"/>
        <v>0</v>
      </c>
      <c r="I106" s="568"/>
      <c r="J106" s="568"/>
      <c r="K106" s="598">
        <f t="shared" si="48"/>
        <v>0</v>
      </c>
      <c r="L106" s="359" t="str">
        <f t="shared" si="49"/>
        <v/>
      </c>
      <c r="M106" s="126"/>
      <c r="N106" s="31"/>
      <c r="O106" s="480"/>
    </row>
    <row r="107" spans="1:43" ht="19.5" outlineLevel="2" thickBot="1" x14ac:dyDescent="0.35">
      <c r="A107" s="28"/>
      <c r="B107" s="11"/>
      <c r="C107" s="349" t="s">
        <v>453</v>
      </c>
      <c r="D107" s="110" t="s">
        <v>589</v>
      </c>
      <c r="E107" s="34">
        <v>70698</v>
      </c>
      <c r="F107" s="568"/>
      <c r="G107" s="891"/>
      <c r="H107" s="597">
        <f t="shared" si="47"/>
        <v>0</v>
      </c>
      <c r="I107" s="568"/>
      <c r="J107" s="568"/>
      <c r="K107" s="598">
        <f t="shared" si="48"/>
        <v>0</v>
      </c>
      <c r="L107" s="359" t="str">
        <f t="shared" si="49"/>
        <v/>
      </c>
      <c r="M107" s="134"/>
      <c r="N107" s="31"/>
      <c r="O107" s="480"/>
    </row>
    <row r="108" spans="1:43" s="63" customFormat="1" ht="28.5" customHeight="1" outlineLevel="2" thickBot="1" x14ac:dyDescent="0.35">
      <c r="A108" s="988" t="s">
        <v>605</v>
      </c>
      <c r="B108" s="989"/>
      <c r="C108" s="351"/>
      <c r="D108" s="113"/>
      <c r="E108" s="67"/>
      <c r="F108" s="573">
        <f>SUM(F101:F107)</f>
        <v>0</v>
      </c>
      <c r="G108" s="892" t="str">
        <f>IF(H108=0,"",H108/F108)</f>
        <v/>
      </c>
      <c r="H108" s="573">
        <f>SUM(H101:H107)</f>
        <v>0</v>
      </c>
      <c r="I108" s="573">
        <f>SUM(I101:I107)</f>
        <v>0</v>
      </c>
      <c r="J108" s="573">
        <f>SUM(J101:J107)</f>
        <v>0</v>
      </c>
      <c r="K108" s="607">
        <f t="shared" si="48"/>
        <v>0</v>
      </c>
      <c r="L108" s="359" t="str">
        <f t="shared" si="49"/>
        <v/>
      </c>
      <c r="M108" s="122" t="str">
        <f>IF(J105+J104=0,"",-(J105+J104)/(J108-(J105+J104)))</f>
        <v/>
      </c>
      <c r="O108" s="480"/>
    </row>
    <row r="109" spans="1:43" s="61" customFormat="1" ht="44.25" customHeight="1" outlineLevel="1" thickBot="1" x14ac:dyDescent="0.35">
      <c r="A109" s="990" t="s">
        <v>606</v>
      </c>
      <c r="B109" s="991"/>
      <c r="C109" s="348"/>
      <c r="D109" s="108"/>
      <c r="E109" s="57"/>
      <c r="F109" s="569">
        <f>F99+F90+F81+F73+F108</f>
        <v>0</v>
      </c>
      <c r="G109" s="893" t="str">
        <f>IF(H109=0,"",H109/F109)</f>
        <v/>
      </c>
      <c r="H109" s="569">
        <f>H99+H90+H81+H73+H108</f>
        <v>0</v>
      </c>
      <c r="I109" s="569">
        <f>I99+I90+I81+I73+I108</f>
        <v>0</v>
      </c>
      <c r="J109" s="569">
        <f>J99+J90+J81+J73+J108</f>
        <v>0</v>
      </c>
      <c r="K109" s="600">
        <f t="shared" si="37"/>
        <v>0</v>
      </c>
      <c r="L109" s="359" t="str">
        <f t="shared" si="49"/>
        <v/>
      </c>
      <c r="M109" s="60" t="str">
        <f>IF(J96+J87+J79+J71+J105+J70+J78+J86+J95+J104=0,"",-(J96+J87+J79+J71+J105+J70+J78+J86+J95+J104)/(J109-(J96+J87+J79+J71+J105+J70+J78+J86+J95+J104)))</f>
        <v/>
      </c>
      <c r="N109" s="63"/>
      <c r="O109" s="480"/>
    </row>
    <row r="110" spans="1:43" s="1" customFormat="1" ht="36" customHeight="1" thickBot="1" x14ac:dyDescent="0.5">
      <c r="A110" s="182">
        <v>11</v>
      </c>
      <c r="B110" s="198" t="s">
        <v>663</v>
      </c>
      <c r="C110" s="29"/>
      <c r="D110" s="109"/>
      <c r="E110" s="29"/>
      <c r="F110" s="576"/>
      <c r="G110" s="56"/>
      <c r="H110" s="614"/>
      <c r="I110" s="576"/>
      <c r="J110" s="609"/>
      <c r="K110" s="610"/>
      <c r="L110" s="123" t="str">
        <f t="shared" si="35"/>
        <v/>
      </c>
      <c r="M110" s="124"/>
      <c r="N110" s="63"/>
      <c r="O110" s="480"/>
      <c r="P110"/>
      <c r="Q110"/>
      <c r="R110"/>
      <c r="S110"/>
      <c r="T110"/>
      <c r="U110"/>
      <c r="V110"/>
      <c r="W110"/>
      <c r="X110"/>
      <c r="Y110"/>
      <c r="Z110"/>
      <c r="AA110"/>
      <c r="AB110"/>
      <c r="AC110"/>
      <c r="AD110"/>
      <c r="AE110"/>
      <c r="AF110"/>
      <c r="AG110"/>
      <c r="AH110"/>
      <c r="AI110"/>
      <c r="AJ110"/>
      <c r="AK110"/>
      <c r="AL110"/>
      <c r="AM110"/>
      <c r="AN110"/>
      <c r="AO110"/>
      <c r="AP110"/>
      <c r="AQ110"/>
    </row>
    <row r="111" spans="1:43" s="31" customFormat="1" ht="29.25" outlineLevel="1" thickBot="1" x14ac:dyDescent="0.5">
      <c r="A111" s="18" t="s">
        <v>134</v>
      </c>
      <c r="B111" s="1074" t="s">
        <v>684</v>
      </c>
      <c r="C111" s="17"/>
      <c r="D111" s="112" t="s">
        <v>623</v>
      </c>
      <c r="E111" s="17"/>
      <c r="F111" s="574"/>
      <c r="G111" s="55"/>
      <c r="H111" s="608"/>
      <c r="I111" s="574"/>
      <c r="J111" s="609"/>
      <c r="K111" s="610"/>
      <c r="L111" s="123" t="str">
        <f t="shared" si="35"/>
        <v/>
      </c>
      <c r="M111" s="138"/>
      <c r="O111" s="480"/>
    </row>
    <row r="112" spans="1:43" ht="19.5" outlineLevel="2" thickBot="1" x14ac:dyDescent="0.35">
      <c r="A112" s="20"/>
      <c r="B112" s="21"/>
      <c r="C112" s="345" t="s">
        <v>297</v>
      </c>
      <c r="D112" s="107" t="s">
        <v>252</v>
      </c>
      <c r="E112" s="35" t="s">
        <v>251</v>
      </c>
      <c r="F112" s="575">
        <v>0</v>
      </c>
      <c r="G112" s="530">
        <v>0</v>
      </c>
      <c r="H112" s="611">
        <f t="shared" si="36"/>
        <v>0</v>
      </c>
      <c r="I112" s="575">
        <v>0</v>
      </c>
      <c r="J112" s="575">
        <v>0</v>
      </c>
      <c r="K112" s="613">
        <f t="shared" si="37"/>
        <v>0</v>
      </c>
      <c r="L112" s="359" t="str">
        <f t="shared" ref="L112:L118" si="52">IF(ROUND(I112+J112,2)=ROUND(K112,2),"","!")</f>
        <v/>
      </c>
      <c r="M112" s="125"/>
      <c r="N112" s="31"/>
      <c r="O112" s="480"/>
    </row>
    <row r="113" spans="1:43" ht="19.5" outlineLevel="2" thickBot="1" x14ac:dyDescent="0.35">
      <c r="A113" s="20"/>
      <c r="B113" s="21"/>
      <c r="C113" s="345" t="s">
        <v>298</v>
      </c>
      <c r="D113" s="107" t="s">
        <v>635</v>
      </c>
      <c r="E113" s="105">
        <v>6184</v>
      </c>
      <c r="F113" s="575">
        <v>0</v>
      </c>
      <c r="G113" s="530">
        <v>0</v>
      </c>
      <c r="H113" s="611">
        <f t="shared" si="36"/>
        <v>0</v>
      </c>
      <c r="I113" s="575">
        <v>0</v>
      </c>
      <c r="J113" s="575">
        <v>0</v>
      </c>
      <c r="K113" s="613">
        <f t="shared" si="37"/>
        <v>0</v>
      </c>
      <c r="L113" s="359" t="str">
        <f t="shared" si="52"/>
        <v/>
      </c>
      <c r="M113" s="126"/>
      <c r="N113" s="31"/>
      <c r="O113" s="480"/>
    </row>
    <row r="114" spans="1:43" ht="19.5" outlineLevel="2" thickBot="1" x14ac:dyDescent="0.35">
      <c r="A114" s="20"/>
      <c r="B114" s="21"/>
      <c r="C114" s="350" t="s">
        <v>299</v>
      </c>
      <c r="D114" s="110" t="s">
        <v>590</v>
      </c>
      <c r="E114" s="34">
        <v>70723</v>
      </c>
      <c r="F114" s="568"/>
      <c r="G114" s="891"/>
      <c r="H114" s="597">
        <f>F114*G114</f>
        <v>0</v>
      </c>
      <c r="I114" s="922">
        <f>H114</f>
        <v>0</v>
      </c>
      <c r="J114" s="599"/>
      <c r="K114" s="598">
        <f>H114</f>
        <v>0</v>
      </c>
      <c r="L114" s="359" t="str">
        <f t="shared" si="52"/>
        <v/>
      </c>
      <c r="M114" s="126"/>
      <c r="N114" s="31"/>
      <c r="O114" s="480"/>
    </row>
    <row r="115" spans="1:43" ht="19.5" outlineLevel="2" thickBot="1" x14ac:dyDescent="0.35">
      <c r="A115" s="20"/>
      <c r="B115" s="21"/>
      <c r="C115" s="350" t="s">
        <v>415</v>
      </c>
      <c r="D115" s="110" t="s">
        <v>393</v>
      </c>
      <c r="E115" s="34">
        <v>70723</v>
      </c>
      <c r="F115" s="568"/>
      <c r="G115" s="891"/>
      <c r="H115" s="597">
        <f t="shared" ref="H115:H116" si="53">F115*G115</f>
        <v>0</v>
      </c>
      <c r="I115" s="599"/>
      <c r="J115" s="922">
        <f>H115</f>
        <v>0</v>
      </c>
      <c r="K115" s="598">
        <f t="shared" ref="K115:K116" si="54">H115</f>
        <v>0</v>
      </c>
      <c r="L115" s="359" t="str">
        <f t="shared" si="52"/>
        <v/>
      </c>
      <c r="M115" s="126"/>
      <c r="N115" s="31"/>
      <c r="O115" s="480"/>
    </row>
    <row r="116" spans="1:43" ht="19.5" outlineLevel="2" thickBot="1" x14ac:dyDescent="0.35">
      <c r="A116" s="20"/>
      <c r="B116" s="39"/>
      <c r="C116" s="350" t="s">
        <v>416</v>
      </c>
      <c r="D116" s="110" t="s">
        <v>541</v>
      </c>
      <c r="E116" s="34">
        <v>70723</v>
      </c>
      <c r="F116" s="568"/>
      <c r="G116" s="891"/>
      <c r="H116" s="597">
        <f t="shared" si="53"/>
        <v>0</v>
      </c>
      <c r="I116" s="599"/>
      <c r="J116" s="922">
        <f>H116</f>
        <v>0</v>
      </c>
      <c r="K116" s="598">
        <f t="shared" si="54"/>
        <v>0</v>
      </c>
      <c r="L116" s="359" t="str">
        <f t="shared" si="52"/>
        <v/>
      </c>
      <c r="M116" s="126"/>
      <c r="N116" s="31"/>
      <c r="O116" s="480"/>
    </row>
    <row r="117" spans="1:43" ht="19.5" outlineLevel="2" thickBot="1" x14ac:dyDescent="0.35">
      <c r="A117" s="28"/>
      <c r="B117" s="11"/>
      <c r="C117" s="350" t="s">
        <v>417</v>
      </c>
      <c r="D117" s="110" t="s">
        <v>588</v>
      </c>
      <c r="E117" s="34" t="s">
        <v>498</v>
      </c>
      <c r="F117" s="568"/>
      <c r="G117" s="891"/>
      <c r="H117" s="597">
        <f t="shared" si="36"/>
        <v>0</v>
      </c>
      <c r="I117" s="568"/>
      <c r="J117" s="568"/>
      <c r="K117" s="598">
        <f t="shared" si="37"/>
        <v>0</v>
      </c>
      <c r="L117" s="359" t="str">
        <f t="shared" si="52"/>
        <v/>
      </c>
      <c r="M117" s="134"/>
      <c r="N117" s="31"/>
      <c r="O117" s="480"/>
    </row>
    <row r="118" spans="1:43" s="64" customFormat="1" ht="26.25" customHeight="1" outlineLevel="2" thickBot="1" x14ac:dyDescent="0.35">
      <c r="A118" s="982" t="s">
        <v>607</v>
      </c>
      <c r="B118" s="983"/>
      <c r="C118" s="353"/>
      <c r="D118" s="116"/>
      <c r="E118" s="62"/>
      <c r="F118" s="573">
        <f>SUM(F112:F117)</f>
        <v>0</v>
      </c>
      <c r="G118" s="892" t="str">
        <f>IF(H118=0,"",H118/F118)</f>
        <v/>
      </c>
      <c r="H118" s="573">
        <f>SUM(H112:H117)</f>
        <v>0</v>
      </c>
      <c r="I118" s="573">
        <f>SUM(I112:I117)</f>
        <v>0</v>
      </c>
      <c r="J118" s="573">
        <f>SUM(J112:J117)</f>
        <v>0</v>
      </c>
      <c r="K118" s="607">
        <f t="shared" si="37"/>
        <v>0</v>
      </c>
      <c r="L118" s="359" t="str">
        <f t="shared" si="52"/>
        <v/>
      </c>
      <c r="M118" s="122" t="str">
        <f>IF(J116+J115=0,"",-(J116+J115)/(J118-(J116+J115)))</f>
        <v/>
      </c>
      <c r="N118" s="63"/>
      <c r="O118" s="480"/>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row>
    <row r="119" spans="1:43" s="31" customFormat="1" ht="29.25" outlineLevel="1" thickBot="1" x14ac:dyDescent="0.5">
      <c r="A119" s="18" t="s">
        <v>135</v>
      </c>
      <c r="B119" s="19" t="s">
        <v>547</v>
      </c>
      <c r="C119" s="17"/>
      <c r="D119" s="112" t="s">
        <v>623</v>
      </c>
      <c r="E119" s="17"/>
      <c r="F119" s="574"/>
      <c r="G119" s="55"/>
      <c r="H119" s="608"/>
      <c r="I119" s="574"/>
      <c r="J119" s="609"/>
      <c r="K119" s="610"/>
      <c r="L119" s="123" t="str">
        <f t="shared" si="35"/>
        <v/>
      </c>
      <c r="M119" s="138"/>
      <c r="O119" s="480"/>
    </row>
    <row r="120" spans="1:43" ht="19.5" outlineLevel="2" thickBot="1" x14ac:dyDescent="0.35">
      <c r="A120" s="20"/>
      <c r="B120" s="21"/>
      <c r="C120" s="345" t="s">
        <v>308</v>
      </c>
      <c r="D120" s="107" t="s">
        <v>252</v>
      </c>
      <c r="E120" s="35" t="s">
        <v>251</v>
      </c>
      <c r="F120" s="575"/>
      <c r="G120" s="530"/>
      <c r="H120" s="611">
        <f t="shared" si="36"/>
        <v>0</v>
      </c>
      <c r="I120" s="575"/>
      <c r="J120" s="575"/>
      <c r="K120" s="613">
        <f t="shared" si="37"/>
        <v>0</v>
      </c>
      <c r="L120" s="359" t="str">
        <f t="shared" ref="L120:L126" si="55">IF(ROUND(I120+J120,2)=ROUND(K120,2),"","!")</f>
        <v/>
      </c>
      <c r="M120" s="125"/>
      <c r="N120" s="31"/>
      <c r="O120" s="480"/>
    </row>
    <row r="121" spans="1:43" ht="19.5" outlineLevel="2" thickBot="1" x14ac:dyDescent="0.35">
      <c r="A121" s="20"/>
      <c r="B121" s="21"/>
      <c r="C121" s="345" t="s">
        <v>309</v>
      </c>
      <c r="D121" s="107" t="s">
        <v>635</v>
      </c>
      <c r="E121" s="105">
        <v>6184</v>
      </c>
      <c r="F121" s="575"/>
      <c r="G121" s="530"/>
      <c r="H121" s="611">
        <f t="shared" si="36"/>
        <v>0</v>
      </c>
      <c r="I121" s="575"/>
      <c r="J121" s="575"/>
      <c r="K121" s="613">
        <f t="shared" si="37"/>
        <v>0</v>
      </c>
      <c r="L121" s="359" t="str">
        <f t="shared" si="55"/>
        <v/>
      </c>
      <c r="M121" s="126"/>
      <c r="N121" s="31"/>
      <c r="O121" s="480"/>
    </row>
    <row r="122" spans="1:43" ht="19.5" outlineLevel="2" thickBot="1" x14ac:dyDescent="0.35">
      <c r="A122" s="20"/>
      <c r="B122" s="21"/>
      <c r="C122" s="350" t="s">
        <v>411</v>
      </c>
      <c r="D122" s="110" t="s">
        <v>590</v>
      </c>
      <c r="E122" s="34">
        <v>70723</v>
      </c>
      <c r="F122" s="568"/>
      <c r="G122" s="891"/>
      <c r="H122" s="597">
        <f>F122*G122</f>
        <v>0</v>
      </c>
      <c r="I122" s="922">
        <f>H122</f>
        <v>0</v>
      </c>
      <c r="J122" s="599"/>
      <c r="K122" s="598">
        <f>H122</f>
        <v>0</v>
      </c>
      <c r="L122" s="359" t="str">
        <f t="shared" si="55"/>
        <v/>
      </c>
      <c r="M122" s="126"/>
      <c r="N122" s="31"/>
      <c r="O122" s="480"/>
    </row>
    <row r="123" spans="1:43" ht="19.5" outlineLevel="2" thickBot="1" x14ac:dyDescent="0.35">
      <c r="A123" s="20"/>
      <c r="B123" s="21"/>
      <c r="C123" s="350" t="s">
        <v>412</v>
      </c>
      <c r="D123" s="110" t="s">
        <v>393</v>
      </c>
      <c r="E123" s="34">
        <v>70723</v>
      </c>
      <c r="F123" s="568"/>
      <c r="G123" s="891"/>
      <c r="H123" s="597">
        <f t="shared" ref="H123:H124" si="56">F123*G123</f>
        <v>0</v>
      </c>
      <c r="I123" s="599"/>
      <c r="J123" s="922">
        <f>H123</f>
        <v>0</v>
      </c>
      <c r="K123" s="598">
        <f t="shared" ref="K123:K124" si="57">H123</f>
        <v>0</v>
      </c>
      <c r="L123" s="359" t="str">
        <f t="shared" si="55"/>
        <v/>
      </c>
      <c r="M123" s="126"/>
      <c r="N123" s="31"/>
      <c r="O123" s="480"/>
    </row>
    <row r="124" spans="1:43" ht="19.5" outlineLevel="2" thickBot="1" x14ac:dyDescent="0.35">
      <c r="A124" s="20"/>
      <c r="B124" s="39"/>
      <c r="C124" s="350" t="s">
        <v>413</v>
      </c>
      <c r="D124" s="110" t="s">
        <v>541</v>
      </c>
      <c r="E124" s="34">
        <v>70723</v>
      </c>
      <c r="F124" s="568"/>
      <c r="G124" s="891"/>
      <c r="H124" s="597">
        <f t="shared" si="56"/>
        <v>0</v>
      </c>
      <c r="I124" s="599"/>
      <c r="J124" s="922">
        <f>H124</f>
        <v>0</v>
      </c>
      <c r="K124" s="598">
        <f t="shared" si="57"/>
        <v>0</v>
      </c>
      <c r="L124" s="359" t="str">
        <f t="shared" si="55"/>
        <v/>
      </c>
      <c r="M124" s="126"/>
      <c r="N124" s="31"/>
      <c r="O124" s="480"/>
    </row>
    <row r="125" spans="1:43" ht="19.5" outlineLevel="2" thickBot="1" x14ac:dyDescent="0.35">
      <c r="A125" s="28"/>
      <c r="B125" s="11"/>
      <c r="C125" s="350" t="s">
        <v>414</v>
      </c>
      <c r="D125" s="110" t="s">
        <v>588</v>
      </c>
      <c r="E125" s="34" t="s">
        <v>498</v>
      </c>
      <c r="F125" s="568"/>
      <c r="G125" s="891"/>
      <c r="H125" s="597">
        <f t="shared" si="36"/>
        <v>0</v>
      </c>
      <c r="I125" s="568"/>
      <c r="J125" s="568"/>
      <c r="K125" s="598">
        <f t="shared" si="37"/>
        <v>0</v>
      </c>
      <c r="L125" s="359" t="str">
        <f t="shared" si="55"/>
        <v/>
      </c>
      <c r="M125" s="134"/>
      <c r="N125" s="31"/>
      <c r="O125" s="480"/>
    </row>
    <row r="126" spans="1:43" s="64" customFormat="1" ht="39" customHeight="1" outlineLevel="2" thickBot="1" x14ac:dyDescent="0.35">
      <c r="A126" s="982" t="s">
        <v>608</v>
      </c>
      <c r="B126" s="983"/>
      <c r="C126" s="353"/>
      <c r="D126" s="116"/>
      <c r="E126" s="62"/>
      <c r="F126" s="573">
        <f>SUM(F120:F125)</f>
        <v>0</v>
      </c>
      <c r="G126" s="892" t="str">
        <f>IF(H126=0,"",H126/F126)</f>
        <v/>
      </c>
      <c r="H126" s="573">
        <f>SUM(H120:H125)</f>
        <v>0</v>
      </c>
      <c r="I126" s="573">
        <f>SUM(I120:I125)</f>
        <v>0</v>
      </c>
      <c r="J126" s="573">
        <f>SUM(J120:J125)</f>
        <v>0</v>
      </c>
      <c r="K126" s="607">
        <f t="shared" si="37"/>
        <v>0</v>
      </c>
      <c r="L126" s="359" t="str">
        <f t="shared" si="55"/>
        <v/>
      </c>
      <c r="M126" s="122" t="str">
        <f>IF(J124+J123=0,"",-(J124+J123)/(J126-(J124+J123)))</f>
        <v/>
      </c>
      <c r="N126" s="63"/>
      <c r="O126" s="480"/>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row>
    <row r="127" spans="1:43" s="31" customFormat="1" ht="29.25" outlineLevel="1" thickBot="1" x14ac:dyDescent="0.5">
      <c r="A127" s="18" t="s">
        <v>136</v>
      </c>
      <c r="B127" s="19" t="s">
        <v>235</v>
      </c>
      <c r="C127" s="17"/>
      <c r="D127" s="112" t="s">
        <v>623</v>
      </c>
      <c r="E127" s="17"/>
      <c r="F127" s="574"/>
      <c r="G127" s="55"/>
      <c r="H127" s="608"/>
      <c r="I127" s="574"/>
      <c r="J127" s="609"/>
      <c r="K127" s="610"/>
      <c r="L127" s="123" t="str">
        <f t="shared" si="35"/>
        <v/>
      </c>
      <c r="M127" s="138"/>
      <c r="O127" s="480"/>
    </row>
    <row r="128" spans="1:43" ht="19.5" outlineLevel="2" thickBot="1" x14ac:dyDescent="0.35">
      <c r="A128" s="20"/>
      <c r="B128" s="21"/>
      <c r="C128" s="345" t="s">
        <v>318</v>
      </c>
      <c r="D128" s="107" t="s">
        <v>252</v>
      </c>
      <c r="E128" s="35" t="s">
        <v>251</v>
      </c>
      <c r="F128" s="575"/>
      <c r="G128" s="530"/>
      <c r="H128" s="611">
        <f t="shared" ref="H128:H171" si="58">F128*G128</f>
        <v>0</v>
      </c>
      <c r="I128" s="575"/>
      <c r="J128" s="575"/>
      <c r="K128" s="613">
        <f t="shared" ref="K128:K175" si="59">H128</f>
        <v>0</v>
      </c>
      <c r="L128" s="359" t="str">
        <f t="shared" ref="L128:L135" si="60">IF(ROUND(I128+J128,2)=ROUND(K128,2),"","!")</f>
        <v/>
      </c>
      <c r="M128" s="125"/>
      <c r="N128" s="31"/>
      <c r="O128" s="480"/>
    </row>
    <row r="129" spans="1:43" ht="19.5" outlineLevel="2" thickBot="1" x14ac:dyDescent="0.35">
      <c r="A129" s="20"/>
      <c r="B129" s="21"/>
      <c r="C129" s="345" t="s">
        <v>409</v>
      </c>
      <c r="D129" s="107" t="s">
        <v>451</v>
      </c>
      <c r="E129" s="105">
        <v>6184</v>
      </c>
      <c r="F129" s="575"/>
      <c r="G129" s="530"/>
      <c r="H129" s="611">
        <f t="shared" si="58"/>
        <v>0</v>
      </c>
      <c r="I129" s="575"/>
      <c r="J129" s="575"/>
      <c r="K129" s="613">
        <f t="shared" si="59"/>
        <v>0</v>
      </c>
      <c r="L129" s="359" t="str">
        <f t="shared" si="60"/>
        <v/>
      </c>
      <c r="M129" s="126"/>
      <c r="N129" s="31"/>
      <c r="O129" s="480"/>
    </row>
    <row r="130" spans="1:43" ht="19.5" outlineLevel="2" thickBot="1" x14ac:dyDescent="0.35">
      <c r="A130" s="20"/>
      <c r="B130" s="21"/>
      <c r="C130" s="350" t="s">
        <v>410</v>
      </c>
      <c r="D130" s="110" t="s">
        <v>590</v>
      </c>
      <c r="E130" s="34">
        <v>70723</v>
      </c>
      <c r="F130" s="568"/>
      <c r="G130" s="891"/>
      <c r="H130" s="597">
        <f>F130*G130</f>
        <v>0</v>
      </c>
      <c r="I130" s="922">
        <f>H130</f>
        <v>0</v>
      </c>
      <c r="J130" s="599"/>
      <c r="K130" s="598">
        <f>H130</f>
        <v>0</v>
      </c>
      <c r="L130" s="359" t="str">
        <f t="shared" si="60"/>
        <v/>
      </c>
      <c r="M130" s="126"/>
      <c r="N130" s="31"/>
      <c r="O130" s="480"/>
    </row>
    <row r="131" spans="1:43" ht="19.5" outlineLevel="2" thickBot="1" x14ac:dyDescent="0.35">
      <c r="A131" s="20"/>
      <c r="B131" s="21"/>
      <c r="C131" s="350" t="s">
        <v>445</v>
      </c>
      <c r="D131" s="110" t="s">
        <v>393</v>
      </c>
      <c r="E131" s="34">
        <v>70723</v>
      </c>
      <c r="F131" s="568"/>
      <c r="G131" s="891"/>
      <c r="H131" s="597">
        <f t="shared" ref="H131:H133" si="61">F131*G131</f>
        <v>0</v>
      </c>
      <c r="I131" s="599"/>
      <c r="J131" s="922">
        <f>H131</f>
        <v>0</v>
      </c>
      <c r="K131" s="598">
        <f t="shared" ref="K131:K133" si="62">H131</f>
        <v>0</v>
      </c>
      <c r="L131" s="359" t="str">
        <f t="shared" si="60"/>
        <v/>
      </c>
      <c r="M131" s="126"/>
      <c r="N131" s="31"/>
      <c r="O131" s="480"/>
    </row>
    <row r="132" spans="1:43" ht="19.5" outlineLevel="2" thickBot="1" x14ac:dyDescent="0.35">
      <c r="A132" s="20"/>
      <c r="B132" s="39"/>
      <c r="C132" s="350" t="s">
        <v>446</v>
      </c>
      <c r="D132" s="110" t="s">
        <v>541</v>
      </c>
      <c r="E132" s="34">
        <v>70723</v>
      </c>
      <c r="F132" s="568"/>
      <c r="G132" s="891"/>
      <c r="H132" s="597">
        <f t="shared" si="61"/>
        <v>0</v>
      </c>
      <c r="I132" s="599"/>
      <c r="J132" s="922">
        <f>H132</f>
        <v>0</v>
      </c>
      <c r="K132" s="598">
        <f t="shared" si="62"/>
        <v>0</v>
      </c>
      <c r="L132" s="359" t="str">
        <f t="shared" si="60"/>
        <v/>
      </c>
      <c r="M132" s="126"/>
      <c r="N132" s="31"/>
      <c r="O132" s="480"/>
    </row>
    <row r="133" spans="1:43" ht="19.5" outlineLevel="2" thickBot="1" x14ac:dyDescent="0.35">
      <c r="A133" s="22"/>
      <c r="B133" s="21"/>
      <c r="C133" s="350" t="s">
        <v>447</v>
      </c>
      <c r="D133" s="110" t="s">
        <v>588</v>
      </c>
      <c r="E133" s="34" t="s">
        <v>498</v>
      </c>
      <c r="F133" s="568"/>
      <c r="G133" s="891"/>
      <c r="H133" s="597">
        <f t="shared" si="61"/>
        <v>0</v>
      </c>
      <c r="I133" s="568"/>
      <c r="J133" s="568"/>
      <c r="K133" s="598">
        <f t="shared" si="62"/>
        <v>0</v>
      </c>
      <c r="L133" s="359" t="str">
        <f t="shared" si="60"/>
        <v/>
      </c>
      <c r="M133" s="126"/>
      <c r="N133" s="31"/>
      <c r="O133" s="480"/>
    </row>
    <row r="134" spans="1:43" ht="19.5" outlineLevel="2" thickBot="1" x14ac:dyDescent="0.35">
      <c r="A134" s="28"/>
      <c r="B134" s="11"/>
      <c r="C134" s="350" t="s">
        <v>448</v>
      </c>
      <c r="D134" s="110" t="s">
        <v>589</v>
      </c>
      <c r="E134" s="34">
        <v>70698</v>
      </c>
      <c r="F134" s="568"/>
      <c r="G134" s="891"/>
      <c r="H134" s="597">
        <f t="shared" si="58"/>
        <v>0</v>
      </c>
      <c r="I134" s="568"/>
      <c r="J134" s="568"/>
      <c r="K134" s="598">
        <f t="shared" si="59"/>
        <v>0</v>
      </c>
      <c r="L134" s="359" t="str">
        <f t="shared" si="60"/>
        <v/>
      </c>
      <c r="M134" s="134"/>
      <c r="N134" s="31"/>
      <c r="O134" s="480"/>
    </row>
    <row r="135" spans="1:43" s="64" customFormat="1" ht="39" customHeight="1" outlineLevel="2" thickBot="1" x14ac:dyDescent="0.35">
      <c r="A135" s="988" t="s">
        <v>609</v>
      </c>
      <c r="B135" s="989"/>
      <c r="C135" s="353"/>
      <c r="D135" s="116"/>
      <c r="E135" s="62"/>
      <c r="F135" s="573">
        <f>SUM(F128:F134)</f>
        <v>0</v>
      </c>
      <c r="G135" s="892" t="str">
        <f>IF(H135=0,"",H135/F135)</f>
        <v/>
      </c>
      <c r="H135" s="573">
        <f>SUM(H128:H134)</f>
        <v>0</v>
      </c>
      <c r="I135" s="573">
        <f>SUM(I128:I134)</f>
        <v>0</v>
      </c>
      <c r="J135" s="573">
        <f>SUM(J128:J134)</f>
        <v>0</v>
      </c>
      <c r="K135" s="607">
        <f t="shared" si="59"/>
        <v>0</v>
      </c>
      <c r="L135" s="359" t="str">
        <f t="shared" si="60"/>
        <v/>
      </c>
      <c r="M135" s="122" t="str">
        <f>IF(J132+J131=0,"",-(J132+J131)/(J135-(J132+J131)))</f>
        <v/>
      </c>
      <c r="N135" s="63"/>
      <c r="O135" s="480"/>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row>
    <row r="136" spans="1:43" s="31" customFormat="1" ht="29.25" outlineLevel="1" thickBot="1" x14ac:dyDescent="0.5">
      <c r="A136" s="18" t="s">
        <v>137</v>
      </c>
      <c r="B136" s="19" t="s">
        <v>500</v>
      </c>
      <c r="C136" s="17"/>
      <c r="D136" s="112" t="s">
        <v>623</v>
      </c>
      <c r="E136" s="17"/>
      <c r="F136" s="574"/>
      <c r="G136" s="55"/>
      <c r="H136" s="608"/>
      <c r="I136" s="574"/>
      <c r="J136" s="609"/>
      <c r="K136" s="610"/>
      <c r="L136" s="123" t="str">
        <f t="shared" ref="L136:L169" si="63">IF(I136+J136=K136,"","!")</f>
        <v/>
      </c>
      <c r="M136" s="138"/>
      <c r="O136" s="480"/>
    </row>
    <row r="137" spans="1:43" ht="19.5" outlineLevel="2" thickBot="1" x14ac:dyDescent="0.35">
      <c r="A137" s="20"/>
      <c r="B137" s="21"/>
      <c r="C137" s="345" t="s">
        <v>323</v>
      </c>
      <c r="D137" s="107" t="s">
        <v>252</v>
      </c>
      <c r="E137" s="35" t="s">
        <v>251</v>
      </c>
      <c r="F137" s="575"/>
      <c r="G137" s="530">
        <v>0</v>
      </c>
      <c r="H137" s="611">
        <f t="shared" si="58"/>
        <v>0</v>
      </c>
      <c r="I137" s="575">
        <v>0</v>
      </c>
      <c r="J137" s="575">
        <v>0</v>
      </c>
      <c r="K137" s="613">
        <f t="shared" si="59"/>
        <v>0</v>
      </c>
      <c r="L137" s="359" t="str">
        <f t="shared" ref="L137:L139" si="64">IF(ROUND(I137+J137,2)=ROUND(K137,2),"","!")</f>
        <v/>
      </c>
      <c r="M137" s="125"/>
      <c r="N137" s="31"/>
      <c r="O137" s="480"/>
    </row>
    <row r="138" spans="1:43" ht="19.5" outlineLevel="2" thickBot="1" x14ac:dyDescent="0.35">
      <c r="A138" s="28"/>
      <c r="B138" s="11"/>
      <c r="C138" s="350" t="s">
        <v>324</v>
      </c>
      <c r="D138" s="110" t="s">
        <v>589</v>
      </c>
      <c r="E138" s="34">
        <v>70698</v>
      </c>
      <c r="F138" s="577"/>
      <c r="G138" s="894"/>
      <c r="H138" s="597">
        <f t="shared" si="58"/>
        <v>0</v>
      </c>
      <c r="I138" s="577"/>
      <c r="J138" s="577"/>
      <c r="K138" s="598">
        <f t="shared" si="59"/>
        <v>0</v>
      </c>
      <c r="L138" s="359" t="str">
        <f t="shared" si="64"/>
        <v/>
      </c>
      <c r="M138" s="134"/>
      <c r="N138" s="31"/>
      <c r="O138" s="480"/>
    </row>
    <row r="139" spans="1:43" s="64" customFormat="1" ht="39" customHeight="1" outlineLevel="2" thickBot="1" x14ac:dyDescent="0.35">
      <c r="A139" s="986" t="s">
        <v>610</v>
      </c>
      <c r="B139" s="987"/>
      <c r="C139" s="353"/>
      <c r="D139" s="116"/>
      <c r="E139" s="62"/>
      <c r="F139" s="573">
        <v>0</v>
      </c>
      <c r="G139" s="892" t="str">
        <f>IF(H139=0,"",H139/F139)</f>
        <v/>
      </c>
      <c r="H139" s="573">
        <f>SUM(H137:H138)</f>
        <v>0</v>
      </c>
      <c r="I139" s="573">
        <f>SUM(I137:I138)</f>
        <v>0</v>
      </c>
      <c r="J139" s="573">
        <f>SUM(J137:J138)</f>
        <v>0</v>
      </c>
      <c r="K139" s="607">
        <f t="shared" si="59"/>
        <v>0</v>
      </c>
      <c r="L139" s="359" t="str">
        <f t="shared" si="64"/>
        <v/>
      </c>
      <c r="M139" s="137"/>
      <c r="N139" s="63"/>
      <c r="O139" s="480"/>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row>
    <row r="140" spans="1:43" s="31" customFormat="1" ht="29.25" outlineLevel="1" thickBot="1" x14ac:dyDescent="0.5">
      <c r="A140" s="18" t="s">
        <v>138</v>
      </c>
      <c r="B140" s="19" t="s">
        <v>627</v>
      </c>
      <c r="C140" s="17"/>
      <c r="D140" s="112" t="s">
        <v>231</v>
      </c>
      <c r="E140" s="17"/>
      <c r="F140" s="574"/>
      <c r="G140" s="55"/>
      <c r="H140" s="608"/>
      <c r="I140" s="574"/>
      <c r="J140" s="609"/>
      <c r="K140" s="610"/>
      <c r="L140" s="123" t="str">
        <f t="shared" si="63"/>
        <v/>
      </c>
      <c r="M140" s="138"/>
      <c r="O140" s="480"/>
    </row>
    <row r="141" spans="1:43" ht="19.5" outlineLevel="2" thickBot="1" x14ac:dyDescent="0.35">
      <c r="A141" s="20"/>
      <c r="B141" s="21"/>
      <c r="C141" s="345" t="s">
        <v>405</v>
      </c>
      <c r="D141" s="107" t="s">
        <v>252</v>
      </c>
      <c r="E141" s="35" t="s">
        <v>251</v>
      </c>
      <c r="F141" s="575"/>
      <c r="G141" s="530"/>
      <c r="H141" s="611">
        <f t="shared" si="58"/>
        <v>0</v>
      </c>
      <c r="I141" s="575"/>
      <c r="J141" s="575"/>
      <c r="K141" s="613">
        <f t="shared" si="59"/>
        <v>0</v>
      </c>
      <c r="L141" s="359" t="str">
        <f t="shared" ref="L141:L147" si="65">IF(ROUND(I141+J141,2)=ROUND(K141,2),"","!")</f>
        <v/>
      </c>
      <c r="M141" s="125"/>
      <c r="N141" s="31"/>
      <c r="O141" s="480"/>
    </row>
    <row r="142" spans="1:43" ht="19.5" outlineLevel="2" thickBot="1" x14ac:dyDescent="0.35">
      <c r="A142" s="20"/>
      <c r="B142" s="21"/>
      <c r="C142" s="345" t="s">
        <v>406</v>
      </c>
      <c r="D142" s="107" t="s">
        <v>451</v>
      </c>
      <c r="E142" s="105">
        <v>6184</v>
      </c>
      <c r="F142" s="575"/>
      <c r="G142" s="530"/>
      <c r="H142" s="611">
        <f t="shared" si="58"/>
        <v>0</v>
      </c>
      <c r="I142" s="575"/>
      <c r="J142" s="575"/>
      <c r="K142" s="613">
        <f t="shared" si="59"/>
        <v>0</v>
      </c>
      <c r="L142" s="359" t="str">
        <f t="shared" si="65"/>
        <v/>
      </c>
      <c r="M142" s="126"/>
      <c r="N142" s="31"/>
      <c r="O142" s="480"/>
    </row>
    <row r="143" spans="1:43" ht="19.5" outlineLevel="2" thickBot="1" x14ac:dyDescent="0.35">
      <c r="A143" s="20"/>
      <c r="B143" s="21"/>
      <c r="C143" s="350" t="s">
        <v>407</v>
      </c>
      <c r="D143" s="110" t="s">
        <v>590</v>
      </c>
      <c r="E143" s="34">
        <v>70723</v>
      </c>
      <c r="F143" s="577"/>
      <c r="G143" s="894"/>
      <c r="H143" s="597">
        <f>F143*G143</f>
        <v>0</v>
      </c>
      <c r="I143" s="922">
        <f>H143</f>
        <v>0</v>
      </c>
      <c r="J143" s="599"/>
      <c r="K143" s="598">
        <f>H143</f>
        <v>0</v>
      </c>
      <c r="L143" s="359" t="str">
        <f t="shared" si="65"/>
        <v/>
      </c>
      <c r="M143" s="126"/>
      <c r="N143" s="31"/>
      <c r="O143" s="480"/>
    </row>
    <row r="144" spans="1:43" ht="19.5" outlineLevel="2" thickBot="1" x14ac:dyDescent="0.35">
      <c r="A144" s="20"/>
      <c r="B144" s="21"/>
      <c r="C144" s="350" t="s">
        <v>408</v>
      </c>
      <c r="D144" s="110" t="s">
        <v>393</v>
      </c>
      <c r="E144" s="34">
        <v>70723</v>
      </c>
      <c r="F144" s="577"/>
      <c r="G144" s="894"/>
      <c r="H144" s="597">
        <f t="shared" ref="H144:H145" si="66">F144*G144</f>
        <v>0</v>
      </c>
      <c r="I144" s="599"/>
      <c r="J144" s="922">
        <f>H144</f>
        <v>0</v>
      </c>
      <c r="K144" s="598">
        <f t="shared" ref="K144:K145" si="67">H144</f>
        <v>0</v>
      </c>
      <c r="L144" s="359" t="str">
        <f t="shared" si="65"/>
        <v/>
      </c>
      <c r="M144" s="126"/>
      <c r="N144" s="31"/>
      <c r="O144" s="480"/>
    </row>
    <row r="145" spans="1:43" ht="19.5" outlineLevel="2" thickBot="1" x14ac:dyDescent="0.35">
      <c r="A145" s="20"/>
      <c r="B145" s="39"/>
      <c r="C145" s="350" t="s">
        <v>449</v>
      </c>
      <c r="D145" s="110" t="s">
        <v>541</v>
      </c>
      <c r="E145" s="34">
        <v>70723</v>
      </c>
      <c r="F145" s="577"/>
      <c r="G145" s="894"/>
      <c r="H145" s="597">
        <f t="shared" si="66"/>
        <v>0</v>
      </c>
      <c r="I145" s="599"/>
      <c r="J145" s="922">
        <f>H145</f>
        <v>0</v>
      </c>
      <c r="K145" s="598">
        <f t="shared" si="67"/>
        <v>0</v>
      </c>
      <c r="L145" s="359" t="str">
        <f t="shared" si="65"/>
        <v/>
      </c>
      <c r="M145" s="126"/>
      <c r="N145" s="31"/>
      <c r="O145" s="480"/>
    </row>
    <row r="146" spans="1:43" s="143" customFormat="1" ht="19.5" outlineLevel="2" thickBot="1" x14ac:dyDescent="0.35">
      <c r="A146" s="140"/>
      <c r="B146" s="141"/>
      <c r="C146" s="350" t="s">
        <v>450</v>
      </c>
      <c r="D146" s="110" t="s">
        <v>588</v>
      </c>
      <c r="E146" s="34" t="s">
        <v>498</v>
      </c>
      <c r="F146" s="577"/>
      <c r="G146" s="894"/>
      <c r="H146" s="597">
        <f t="shared" si="58"/>
        <v>0</v>
      </c>
      <c r="I146" s="577"/>
      <c r="J146" s="577"/>
      <c r="K146" s="598">
        <f t="shared" si="59"/>
        <v>0</v>
      </c>
      <c r="L146" s="359" t="str">
        <f t="shared" si="65"/>
        <v/>
      </c>
      <c r="M146" s="142"/>
      <c r="N146" s="204"/>
      <c r="O146" s="480"/>
    </row>
    <row r="147" spans="1:43" s="64" customFormat="1" ht="39" customHeight="1" outlineLevel="2" thickBot="1" x14ac:dyDescent="0.35">
      <c r="A147" s="986" t="s">
        <v>611</v>
      </c>
      <c r="B147" s="987"/>
      <c r="C147" s="353"/>
      <c r="D147" s="116"/>
      <c r="E147" s="62"/>
      <c r="F147" s="573">
        <f>SUM(F141:F146)</f>
        <v>0</v>
      </c>
      <c r="G147" s="892" t="str">
        <f>IF(H147=0,"",H147/F147)</f>
        <v/>
      </c>
      <c r="H147" s="573">
        <f>SUM(H141:H146)</f>
        <v>0</v>
      </c>
      <c r="I147" s="573">
        <f>SUM(I141:I146)</f>
        <v>0</v>
      </c>
      <c r="J147" s="573">
        <f>SUM(J141:J146)</f>
        <v>0</v>
      </c>
      <c r="K147" s="607">
        <f t="shared" si="59"/>
        <v>0</v>
      </c>
      <c r="L147" s="359" t="str">
        <f t="shared" si="65"/>
        <v/>
      </c>
      <c r="M147" s="122" t="str">
        <f>IF(J145+J144=0,"",-(J145+J144)/(J147-(J145+J144)))</f>
        <v/>
      </c>
      <c r="N147" s="63"/>
      <c r="O147" s="480"/>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row>
    <row r="148" spans="1:43" s="31" customFormat="1" ht="48" customHeight="1" outlineLevel="1" thickBot="1" x14ac:dyDescent="0.5">
      <c r="A148" s="18" t="s">
        <v>373</v>
      </c>
      <c r="B148" s="343" t="s">
        <v>629</v>
      </c>
      <c r="C148" s="17"/>
      <c r="D148" s="112" t="s">
        <v>623</v>
      </c>
      <c r="E148" s="17"/>
      <c r="F148" s="574"/>
      <c r="G148" s="55"/>
      <c r="H148" s="608"/>
      <c r="I148" s="574"/>
      <c r="J148" s="609"/>
      <c r="K148" s="610"/>
      <c r="L148" s="123" t="str">
        <f t="shared" si="63"/>
        <v/>
      </c>
      <c r="M148" s="138"/>
      <c r="O148" s="480"/>
    </row>
    <row r="149" spans="1:43" ht="19.5" outlineLevel="2" thickBot="1" x14ac:dyDescent="0.35">
      <c r="A149" s="20"/>
      <c r="B149" s="21"/>
      <c r="C149" s="345" t="s">
        <v>383</v>
      </c>
      <c r="D149" s="107" t="s">
        <v>252</v>
      </c>
      <c r="E149" s="35" t="s">
        <v>251</v>
      </c>
      <c r="F149" s="575"/>
      <c r="G149" s="530"/>
      <c r="H149" s="611">
        <f t="shared" ref="H149:H155" si="68">F149*G149</f>
        <v>0</v>
      </c>
      <c r="I149" s="575"/>
      <c r="J149" s="575"/>
      <c r="K149" s="613">
        <f t="shared" ref="K149:K155" si="69">H149</f>
        <v>0</v>
      </c>
      <c r="L149" s="359" t="str">
        <f t="shared" ref="L149:L157" si="70">IF(ROUND(I149+J149,2)=ROUND(K149,2),"","!")</f>
        <v/>
      </c>
      <c r="M149" s="125"/>
      <c r="N149" s="31"/>
      <c r="O149" s="480"/>
    </row>
    <row r="150" spans="1:43" ht="19.5" outlineLevel="2" thickBot="1" x14ac:dyDescent="0.35">
      <c r="A150" s="20"/>
      <c r="B150" s="21"/>
      <c r="C150" s="345" t="s">
        <v>384</v>
      </c>
      <c r="D150" s="107" t="s">
        <v>451</v>
      </c>
      <c r="E150" s="105">
        <v>6184</v>
      </c>
      <c r="F150" s="575"/>
      <c r="G150" s="530"/>
      <c r="H150" s="611">
        <f t="shared" si="68"/>
        <v>0</v>
      </c>
      <c r="I150" s="575"/>
      <c r="J150" s="575"/>
      <c r="K150" s="613">
        <f t="shared" si="69"/>
        <v>0</v>
      </c>
      <c r="L150" s="359" t="str">
        <f t="shared" si="70"/>
        <v/>
      </c>
      <c r="M150" s="126"/>
      <c r="N150" s="31"/>
      <c r="O150" s="480"/>
    </row>
    <row r="151" spans="1:43" ht="19.5" outlineLevel="2" thickBot="1" x14ac:dyDescent="0.35">
      <c r="A151" s="20"/>
      <c r="B151" s="21"/>
      <c r="C151" s="350" t="s">
        <v>385</v>
      </c>
      <c r="D151" s="110" t="s">
        <v>590</v>
      </c>
      <c r="E151" s="34">
        <v>70723</v>
      </c>
      <c r="F151" s="568"/>
      <c r="G151" s="891"/>
      <c r="H151" s="597">
        <f>F151*G151</f>
        <v>0</v>
      </c>
      <c r="I151" s="922">
        <f>H151</f>
        <v>0</v>
      </c>
      <c r="J151" s="599"/>
      <c r="K151" s="598">
        <f>H151</f>
        <v>0</v>
      </c>
      <c r="L151" s="359" t="str">
        <f t="shared" si="70"/>
        <v/>
      </c>
      <c r="M151" s="126"/>
      <c r="N151" s="31"/>
      <c r="O151" s="480"/>
    </row>
    <row r="152" spans="1:43" ht="19.5" outlineLevel="2" thickBot="1" x14ac:dyDescent="0.35">
      <c r="A152" s="20"/>
      <c r="B152" s="21"/>
      <c r="C152" s="350" t="s">
        <v>401</v>
      </c>
      <c r="D152" s="110" t="s">
        <v>393</v>
      </c>
      <c r="E152" s="34">
        <v>70723</v>
      </c>
      <c r="F152" s="568"/>
      <c r="G152" s="891"/>
      <c r="H152" s="597">
        <f t="shared" si="68"/>
        <v>0</v>
      </c>
      <c r="I152" s="599"/>
      <c r="J152" s="922">
        <f>H152</f>
        <v>0</v>
      </c>
      <c r="K152" s="598">
        <f t="shared" ref="K152:K153" si="71">H152</f>
        <v>0</v>
      </c>
      <c r="L152" s="359" t="str">
        <f t="shared" si="70"/>
        <v/>
      </c>
      <c r="M152" s="126"/>
      <c r="N152" s="31"/>
      <c r="O152" s="480"/>
    </row>
    <row r="153" spans="1:43" ht="19.5" outlineLevel="2" thickBot="1" x14ac:dyDescent="0.35">
      <c r="A153" s="20"/>
      <c r="B153" s="39"/>
      <c r="C153" s="350" t="s">
        <v>402</v>
      </c>
      <c r="D153" s="110" t="s">
        <v>541</v>
      </c>
      <c r="E153" s="34">
        <v>70723</v>
      </c>
      <c r="F153" s="568"/>
      <c r="G153" s="891"/>
      <c r="H153" s="597">
        <f t="shared" si="68"/>
        <v>0</v>
      </c>
      <c r="I153" s="599"/>
      <c r="J153" s="922">
        <f>H153</f>
        <v>0</v>
      </c>
      <c r="K153" s="598">
        <f t="shared" si="71"/>
        <v>0</v>
      </c>
      <c r="L153" s="359" t="str">
        <f t="shared" si="70"/>
        <v/>
      </c>
      <c r="M153" s="126"/>
      <c r="N153" s="31"/>
      <c r="O153" s="480"/>
    </row>
    <row r="154" spans="1:43" ht="19.5" outlineLevel="2" thickBot="1" x14ac:dyDescent="0.35">
      <c r="A154" s="22"/>
      <c r="B154" s="21"/>
      <c r="C154" s="350" t="s">
        <v>403</v>
      </c>
      <c r="D154" s="110" t="s">
        <v>588</v>
      </c>
      <c r="E154" s="34" t="s">
        <v>498</v>
      </c>
      <c r="F154" s="568"/>
      <c r="G154" s="891"/>
      <c r="H154" s="597">
        <f t="shared" si="68"/>
        <v>0</v>
      </c>
      <c r="I154" s="599"/>
      <c r="J154" s="922">
        <f>H154</f>
        <v>0</v>
      </c>
      <c r="K154" s="598">
        <f t="shared" si="69"/>
        <v>0</v>
      </c>
      <c r="L154" s="359" t="str">
        <f t="shared" si="70"/>
        <v/>
      </c>
      <c r="M154" s="126"/>
      <c r="N154" s="31"/>
      <c r="O154" s="480"/>
    </row>
    <row r="155" spans="1:43" ht="19.5" outlineLevel="2" thickBot="1" x14ac:dyDescent="0.35">
      <c r="A155" s="28"/>
      <c r="B155" s="11"/>
      <c r="C155" s="350" t="s">
        <v>404</v>
      </c>
      <c r="D155" s="110" t="s">
        <v>589</v>
      </c>
      <c r="E155" s="34">
        <v>70698</v>
      </c>
      <c r="F155" s="568"/>
      <c r="G155" s="891"/>
      <c r="H155" s="597">
        <f t="shared" si="68"/>
        <v>0</v>
      </c>
      <c r="I155" s="568"/>
      <c r="J155" s="568"/>
      <c r="K155" s="598">
        <f t="shared" si="69"/>
        <v>0</v>
      </c>
      <c r="L155" s="359" t="str">
        <f t="shared" si="70"/>
        <v/>
      </c>
      <c r="M155" s="134"/>
      <c r="N155" s="31"/>
      <c r="O155" s="480"/>
    </row>
    <row r="156" spans="1:43" s="64" customFormat="1" ht="39" customHeight="1" outlineLevel="2" thickBot="1" x14ac:dyDescent="0.35">
      <c r="A156" s="988" t="s">
        <v>612</v>
      </c>
      <c r="B156" s="989"/>
      <c r="C156" s="353"/>
      <c r="D156" s="116"/>
      <c r="E156" s="62"/>
      <c r="F156" s="573">
        <f>SUM(F149:F155)</f>
        <v>0</v>
      </c>
      <c r="G156" s="892" t="str">
        <f>IF(H156=0,"",H156/F156)</f>
        <v/>
      </c>
      <c r="H156" s="573">
        <f>SUM(H149:H155)</f>
        <v>0</v>
      </c>
      <c r="I156" s="573">
        <f>SUM(I149:I155)</f>
        <v>0</v>
      </c>
      <c r="J156" s="573">
        <f>SUM(J149:J155)</f>
        <v>0</v>
      </c>
      <c r="K156" s="607">
        <f>H156</f>
        <v>0</v>
      </c>
      <c r="L156" s="359" t="str">
        <f t="shared" si="70"/>
        <v/>
      </c>
      <c r="M156" s="122" t="str">
        <f>IF(J153+J152=0,"",-(J153+J152)/(J156-(J153+J152)))</f>
        <v/>
      </c>
      <c r="N156" s="63"/>
      <c r="O156" s="480"/>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row>
    <row r="157" spans="1:43" s="61" customFormat="1" ht="44.25" customHeight="1" outlineLevel="1" thickBot="1" x14ac:dyDescent="0.35">
      <c r="A157" s="990" t="s">
        <v>613</v>
      </c>
      <c r="B157" s="991"/>
      <c r="C157" s="348"/>
      <c r="D157" s="108"/>
      <c r="E157" s="57"/>
      <c r="F157" s="569">
        <f>F147+F139+F135+F126+F118</f>
        <v>0</v>
      </c>
      <c r="G157" s="893" t="str">
        <f>IF(H157=0,"",H157/F157)</f>
        <v/>
      </c>
      <c r="H157" s="569">
        <f>H147+H139+H135+H126+H118</f>
        <v>0</v>
      </c>
      <c r="I157" s="569">
        <f>I147+I139+I135+I126+I118</f>
        <v>0</v>
      </c>
      <c r="J157" s="569">
        <f>J147+J139+J135+J126+J118</f>
        <v>0</v>
      </c>
      <c r="K157" s="600">
        <f t="shared" si="59"/>
        <v>0</v>
      </c>
      <c r="L157" s="359" t="str">
        <f t="shared" si="70"/>
        <v/>
      </c>
      <c r="M157" s="122" t="str">
        <f>IF(J116+J124+J132+J153+J152+J145+J144+J131+J123+J115=0,"",-(J116+J124+J132+J153+J152+J145+J144+J131+J123+J115)/(J157-(J116+J124+J132+J153+J152+J145+J144+J131+J123+J115)))</f>
        <v/>
      </c>
      <c r="O157" s="480"/>
    </row>
    <row r="158" spans="1:43" ht="45.75" thickBot="1" x14ac:dyDescent="0.5">
      <c r="A158" s="182" t="s">
        <v>139</v>
      </c>
      <c r="B158" s="342" t="s">
        <v>664</v>
      </c>
      <c r="C158" s="17"/>
      <c r="D158" s="112" t="s">
        <v>623</v>
      </c>
      <c r="E158" s="17"/>
      <c r="F158" s="574"/>
      <c r="G158" s="55"/>
      <c r="H158" s="608"/>
      <c r="I158" s="574"/>
      <c r="J158" s="609"/>
      <c r="K158" s="610"/>
      <c r="L158" s="123" t="str">
        <f t="shared" si="63"/>
        <v/>
      </c>
      <c r="M158" s="124"/>
      <c r="N158" s="31"/>
      <c r="O158" s="480"/>
    </row>
    <row r="159" spans="1:43" ht="19.5" outlineLevel="1" thickBot="1" x14ac:dyDescent="0.35">
      <c r="A159" s="20"/>
      <c r="B159" s="21"/>
      <c r="C159" s="345" t="s">
        <v>333</v>
      </c>
      <c r="D159" s="107" t="s">
        <v>253</v>
      </c>
      <c r="E159" s="35" t="s">
        <v>251</v>
      </c>
      <c r="F159" s="575">
        <v>0</v>
      </c>
      <c r="G159" s="530">
        <v>0</v>
      </c>
      <c r="H159" s="611">
        <f t="shared" si="58"/>
        <v>0</v>
      </c>
      <c r="I159" s="720">
        <f>H159</f>
        <v>0</v>
      </c>
      <c r="J159" s="612"/>
      <c r="K159" s="613">
        <f t="shared" si="59"/>
        <v>0</v>
      </c>
      <c r="L159" s="359" t="str">
        <f t="shared" ref="L159:L161" si="72">IF(ROUND(I159+J159,2)=ROUND(K159,2),"","!")</f>
        <v/>
      </c>
      <c r="M159" s="125"/>
      <c r="N159" s="31"/>
      <c r="O159" s="480"/>
    </row>
    <row r="160" spans="1:43" ht="19.5" outlineLevel="1" thickBot="1" x14ac:dyDescent="0.35">
      <c r="A160" s="20"/>
      <c r="B160" s="21"/>
      <c r="C160" s="345" t="s">
        <v>334</v>
      </c>
      <c r="D160" s="107" t="s">
        <v>252</v>
      </c>
      <c r="E160" s="35" t="s">
        <v>251</v>
      </c>
      <c r="F160" s="575">
        <v>0</v>
      </c>
      <c r="G160" s="530">
        <v>0</v>
      </c>
      <c r="H160" s="611">
        <f t="shared" si="58"/>
        <v>0</v>
      </c>
      <c r="I160" s="720">
        <f>H160</f>
        <v>0</v>
      </c>
      <c r="J160" s="612"/>
      <c r="K160" s="613">
        <f t="shared" si="59"/>
        <v>0</v>
      </c>
      <c r="L160" s="359" t="str">
        <f t="shared" si="72"/>
        <v/>
      </c>
      <c r="M160" s="126"/>
      <c r="N160" s="31"/>
      <c r="O160" s="480"/>
    </row>
    <row r="161" spans="1:15" s="61" customFormat="1" ht="44.25" customHeight="1" outlineLevel="1" thickBot="1" x14ac:dyDescent="0.35">
      <c r="A161" s="990" t="s">
        <v>614</v>
      </c>
      <c r="B161" s="991"/>
      <c r="C161" s="348"/>
      <c r="D161" s="108"/>
      <c r="E161" s="59"/>
      <c r="F161" s="569">
        <f>SUM(F159:F160)</f>
        <v>0</v>
      </c>
      <c r="G161" s="893" t="str">
        <f>IF(H161=0,"",H161/F161)</f>
        <v/>
      </c>
      <c r="H161" s="569">
        <f>SUM(H159:H160)</f>
        <v>0</v>
      </c>
      <c r="I161" s="569">
        <f>SUM(I159:I160)</f>
        <v>0</v>
      </c>
      <c r="J161" s="569">
        <f>SUM(J159:J160)</f>
        <v>0</v>
      </c>
      <c r="K161" s="569">
        <f>H161</f>
        <v>0</v>
      </c>
      <c r="L161" s="359" t="str">
        <f t="shared" si="72"/>
        <v/>
      </c>
      <c r="M161" s="127"/>
      <c r="O161" s="480"/>
    </row>
    <row r="162" spans="1:15" ht="48" customHeight="1" thickBot="1" x14ac:dyDescent="0.3">
      <c r="A162" s="182" t="s">
        <v>147</v>
      </c>
      <c r="B162" s="342" t="s">
        <v>236</v>
      </c>
      <c r="C162" s="17"/>
      <c r="D162" s="112" t="s">
        <v>623</v>
      </c>
      <c r="E162" s="17"/>
      <c r="F162" s="574"/>
      <c r="G162" s="55"/>
      <c r="H162" s="608"/>
      <c r="I162" s="574"/>
      <c r="J162" s="609"/>
      <c r="K162" s="610"/>
      <c r="L162" s="37"/>
      <c r="M162" s="124"/>
      <c r="N162" s="31"/>
      <c r="O162" s="480"/>
    </row>
    <row r="163" spans="1:15" ht="19.5" outlineLevel="1" thickBot="1" x14ac:dyDescent="0.35">
      <c r="A163" s="20"/>
      <c r="B163" s="21"/>
      <c r="C163" s="345" t="s">
        <v>335</v>
      </c>
      <c r="D163" s="107" t="s">
        <v>252</v>
      </c>
      <c r="E163" s="35" t="s">
        <v>251</v>
      </c>
      <c r="F163" s="575">
        <v>0</v>
      </c>
      <c r="G163" s="530">
        <v>0</v>
      </c>
      <c r="H163" s="611">
        <f t="shared" si="58"/>
        <v>0</v>
      </c>
      <c r="I163" s="575">
        <v>0</v>
      </c>
      <c r="J163" s="575">
        <v>0</v>
      </c>
      <c r="K163" s="613">
        <f t="shared" si="59"/>
        <v>0</v>
      </c>
      <c r="L163" s="359" t="str">
        <f t="shared" ref="L163:L168" si="73">IF(ROUND(I163+J163,2)=ROUND(K163,2),"","!")</f>
        <v/>
      </c>
      <c r="M163" s="125"/>
      <c r="N163" s="31"/>
      <c r="O163" s="480"/>
    </row>
    <row r="164" spans="1:15" ht="19.5" outlineLevel="1" thickBot="1" x14ac:dyDescent="0.35">
      <c r="A164" s="20"/>
      <c r="B164" s="21"/>
      <c r="C164" s="345" t="s">
        <v>398</v>
      </c>
      <c r="D164" s="107" t="s">
        <v>451</v>
      </c>
      <c r="E164" s="105">
        <v>6184</v>
      </c>
      <c r="F164" s="575">
        <v>0</v>
      </c>
      <c r="G164" s="530">
        <v>0</v>
      </c>
      <c r="H164" s="611">
        <f t="shared" si="58"/>
        <v>0</v>
      </c>
      <c r="I164" s="575">
        <v>0</v>
      </c>
      <c r="J164" s="575">
        <v>0</v>
      </c>
      <c r="K164" s="613">
        <f t="shared" si="59"/>
        <v>0</v>
      </c>
      <c r="L164" s="359" t="str">
        <f t="shared" si="73"/>
        <v/>
      </c>
      <c r="M164" s="126"/>
      <c r="N164" s="31"/>
      <c r="O164" s="480"/>
    </row>
    <row r="165" spans="1:15" ht="19.5" outlineLevel="1" thickBot="1" x14ac:dyDescent="0.35">
      <c r="A165" s="20"/>
      <c r="B165" s="21"/>
      <c r="C165" s="349" t="s">
        <v>399</v>
      </c>
      <c r="D165" s="110" t="s">
        <v>590</v>
      </c>
      <c r="E165" s="34">
        <v>70723</v>
      </c>
      <c r="F165" s="568"/>
      <c r="G165" s="891">
        <v>0</v>
      </c>
      <c r="H165" s="597">
        <f t="shared" si="58"/>
        <v>0</v>
      </c>
      <c r="I165" s="922">
        <f>H165</f>
        <v>0</v>
      </c>
      <c r="J165" s="599"/>
      <c r="K165" s="598">
        <f>H165</f>
        <v>0</v>
      </c>
      <c r="L165" s="359" t="str">
        <f t="shared" si="73"/>
        <v/>
      </c>
      <c r="M165" s="126"/>
      <c r="N165" s="31"/>
      <c r="O165" s="480"/>
    </row>
    <row r="166" spans="1:15" ht="19.5" outlineLevel="1" thickBot="1" x14ac:dyDescent="0.35">
      <c r="A166" s="20"/>
      <c r="B166" s="21"/>
      <c r="C166" s="349" t="s">
        <v>400</v>
      </c>
      <c r="D166" s="110" t="s">
        <v>393</v>
      </c>
      <c r="E166" s="34">
        <v>70723</v>
      </c>
      <c r="F166" s="568"/>
      <c r="G166" s="891">
        <v>0</v>
      </c>
      <c r="H166" s="597">
        <f t="shared" si="58"/>
        <v>0</v>
      </c>
      <c r="I166" s="599"/>
      <c r="J166" s="922">
        <f>H166</f>
        <v>0</v>
      </c>
      <c r="K166" s="598">
        <f t="shared" ref="K166:K167" si="74">H166</f>
        <v>0</v>
      </c>
      <c r="L166" s="359" t="str">
        <f t="shared" si="73"/>
        <v/>
      </c>
      <c r="M166" s="126"/>
      <c r="N166" s="31"/>
      <c r="O166" s="480"/>
    </row>
    <row r="167" spans="1:15" ht="19.5" outlineLevel="1" thickBot="1" x14ac:dyDescent="0.35">
      <c r="A167" s="23"/>
      <c r="B167" s="4"/>
      <c r="C167" s="349" t="s">
        <v>335</v>
      </c>
      <c r="D167" s="110" t="s">
        <v>541</v>
      </c>
      <c r="E167" s="34">
        <v>70723</v>
      </c>
      <c r="F167" s="568"/>
      <c r="G167" s="891">
        <v>0</v>
      </c>
      <c r="H167" s="597">
        <f t="shared" si="58"/>
        <v>0</v>
      </c>
      <c r="I167" s="599"/>
      <c r="J167" s="922">
        <f>H167</f>
        <v>0</v>
      </c>
      <c r="K167" s="598">
        <f t="shared" si="74"/>
        <v>0</v>
      </c>
      <c r="L167" s="359" t="str">
        <f t="shared" si="73"/>
        <v/>
      </c>
      <c r="M167" s="134"/>
      <c r="N167" s="31"/>
      <c r="O167" s="480"/>
    </row>
    <row r="168" spans="1:15" s="61" customFormat="1" ht="44.25" customHeight="1" outlineLevel="1" thickBot="1" x14ac:dyDescent="0.35">
      <c r="A168" s="990" t="s">
        <v>615</v>
      </c>
      <c r="B168" s="991"/>
      <c r="C168" s="348"/>
      <c r="D168" s="108"/>
      <c r="E168" s="57"/>
      <c r="F168" s="569">
        <f>SUM(F163:F167)</f>
        <v>0</v>
      </c>
      <c r="G168" s="893" t="str">
        <f>IF(H168=0,"",H168/F168)</f>
        <v/>
      </c>
      <c r="H168" s="569">
        <f>SUM(H163:H167)</f>
        <v>0</v>
      </c>
      <c r="I168" s="569">
        <f>SUM(I163:I167)</f>
        <v>0</v>
      </c>
      <c r="J168" s="569">
        <f>SUM(J163:J167)</f>
        <v>0</v>
      </c>
      <c r="K168" s="600">
        <f>H168</f>
        <v>0</v>
      </c>
      <c r="L168" s="359" t="str">
        <f t="shared" si="73"/>
        <v/>
      </c>
      <c r="M168" s="60" t="str">
        <f>IF(J167+J166=0,"",-(J167+J166)/(J168-(J167+J166)))</f>
        <v/>
      </c>
      <c r="O168" s="480"/>
    </row>
    <row r="169" spans="1:15" ht="30.75" thickBot="1" x14ac:dyDescent="0.5">
      <c r="A169" s="182" t="s">
        <v>336</v>
      </c>
      <c r="B169" s="342" t="s">
        <v>549</v>
      </c>
      <c r="C169" s="17"/>
      <c r="D169" s="112" t="s">
        <v>623</v>
      </c>
      <c r="E169" s="17"/>
      <c r="F169" s="574"/>
      <c r="G169" s="55"/>
      <c r="H169" s="608"/>
      <c r="I169" s="574"/>
      <c r="J169" s="609"/>
      <c r="K169" s="610"/>
      <c r="L169" s="123" t="str">
        <f t="shared" si="63"/>
        <v/>
      </c>
      <c r="M169" s="124"/>
      <c r="N169" s="31"/>
      <c r="O169" s="480"/>
    </row>
    <row r="170" spans="1:15" ht="19.5" outlineLevel="1" thickBot="1" x14ac:dyDescent="0.35">
      <c r="A170" s="20"/>
      <c r="B170" s="21"/>
      <c r="C170" s="345" t="s">
        <v>344</v>
      </c>
      <c r="D170" s="107" t="s">
        <v>252</v>
      </c>
      <c r="E170" s="35" t="s">
        <v>251</v>
      </c>
      <c r="F170" s="575"/>
      <c r="G170" s="530"/>
      <c r="H170" s="611">
        <f t="shared" si="58"/>
        <v>0</v>
      </c>
      <c r="I170" s="575"/>
      <c r="J170" s="575"/>
      <c r="K170" s="613">
        <f t="shared" si="59"/>
        <v>0</v>
      </c>
      <c r="L170" s="359" t="str">
        <f t="shared" ref="L170:L174" si="75">IF(ROUND(I170+J170,2)=ROUND(K170,2),"","!")</f>
        <v/>
      </c>
      <c r="M170" s="125"/>
      <c r="N170" s="31"/>
      <c r="O170" s="480"/>
    </row>
    <row r="171" spans="1:15" ht="19.5" outlineLevel="1" thickBot="1" x14ac:dyDescent="0.35">
      <c r="A171" s="20"/>
      <c r="B171" s="21"/>
      <c r="C171" s="345" t="s">
        <v>394</v>
      </c>
      <c r="D171" s="107" t="s">
        <v>635</v>
      </c>
      <c r="E171" s="105">
        <v>6184</v>
      </c>
      <c r="F171" s="575"/>
      <c r="G171" s="530"/>
      <c r="H171" s="611">
        <f t="shared" si="58"/>
        <v>0</v>
      </c>
      <c r="I171" s="575"/>
      <c r="J171" s="575"/>
      <c r="K171" s="613">
        <f t="shared" si="59"/>
        <v>0</v>
      </c>
      <c r="L171" s="359" t="str">
        <f t="shared" si="75"/>
        <v/>
      </c>
      <c r="M171" s="126"/>
      <c r="N171" s="31"/>
      <c r="O171" s="480"/>
    </row>
    <row r="172" spans="1:15" ht="19.5" outlineLevel="1" thickBot="1" x14ac:dyDescent="0.35">
      <c r="A172" s="20"/>
      <c r="B172" s="21"/>
      <c r="C172" s="349" t="s">
        <v>395</v>
      </c>
      <c r="D172" s="110" t="s">
        <v>590</v>
      </c>
      <c r="E172" s="34">
        <v>70723</v>
      </c>
      <c r="F172" s="568"/>
      <c r="G172" s="891"/>
      <c r="H172" s="597">
        <f t="shared" ref="H172:H174" si="76">F172*G172</f>
        <v>0</v>
      </c>
      <c r="I172" s="922">
        <f>H172</f>
        <v>0</v>
      </c>
      <c r="J172" s="599"/>
      <c r="K172" s="598">
        <f>H172</f>
        <v>0</v>
      </c>
      <c r="L172" s="359" t="str">
        <f t="shared" si="75"/>
        <v/>
      </c>
      <c r="M172" s="126"/>
      <c r="N172" s="31"/>
      <c r="O172" s="480"/>
    </row>
    <row r="173" spans="1:15" ht="19.5" outlineLevel="1" thickBot="1" x14ac:dyDescent="0.35">
      <c r="A173" s="20"/>
      <c r="B173" s="21"/>
      <c r="C173" s="349" t="s">
        <v>396</v>
      </c>
      <c r="D173" s="110" t="s">
        <v>393</v>
      </c>
      <c r="E173" s="34">
        <v>70723</v>
      </c>
      <c r="F173" s="568"/>
      <c r="G173" s="891"/>
      <c r="H173" s="597">
        <f t="shared" si="76"/>
        <v>0</v>
      </c>
      <c r="I173" s="599"/>
      <c r="J173" s="922">
        <f>H173</f>
        <v>0</v>
      </c>
      <c r="K173" s="598">
        <f t="shared" ref="K173:K174" si="77">H173</f>
        <v>0</v>
      </c>
      <c r="L173" s="359" t="str">
        <f t="shared" si="75"/>
        <v/>
      </c>
      <c r="M173" s="126"/>
      <c r="N173" s="31"/>
      <c r="O173" s="480"/>
    </row>
    <row r="174" spans="1:15" ht="19.5" outlineLevel="1" thickBot="1" x14ac:dyDescent="0.35">
      <c r="A174" s="23"/>
      <c r="B174" s="4"/>
      <c r="C174" s="349" t="s">
        <v>397</v>
      </c>
      <c r="D174" s="110" t="s">
        <v>541</v>
      </c>
      <c r="E174" s="34">
        <v>70723</v>
      </c>
      <c r="F174" s="568"/>
      <c r="G174" s="891"/>
      <c r="H174" s="597">
        <f t="shared" si="76"/>
        <v>0</v>
      </c>
      <c r="I174" s="599"/>
      <c r="J174" s="922">
        <f>H174</f>
        <v>0</v>
      </c>
      <c r="K174" s="598">
        <f t="shared" si="77"/>
        <v>0</v>
      </c>
      <c r="L174" s="359" t="str">
        <f t="shared" si="75"/>
        <v/>
      </c>
      <c r="M174" s="134"/>
      <c r="N174" s="31"/>
      <c r="O174" s="480"/>
    </row>
    <row r="175" spans="1:15" s="61" customFormat="1" ht="44.25" customHeight="1" outlineLevel="1" thickBot="1" x14ac:dyDescent="0.35">
      <c r="A175" s="984" t="s">
        <v>616</v>
      </c>
      <c r="B175" s="985"/>
      <c r="C175" s="348"/>
      <c r="D175" s="108"/>
      <c r="E175" s="57"/>
      <c r="F175" s="569">
        <f>SUM(F170:F174)</f>
        <v>0</v>
      </c>
      <c r="G175" s="893" t="str">
        <f>IF(H175=0,"",H175/F175)</f>
        <v/>
      </c>
      <c r="H175" s="569">
        <f>SUM(H170:H174)</f>
        <v>0</v>
      </c>
      <c r="I175" s="569">
        <f>SUM(I170:I174)</f>
        <v>0</v>
      </c>
      <c r="J175" s="569">
        <f>SUM(J170:J174)</f>
        <v>0</v>
      </c>
      <c r="K175" s="600">
        <f t="shared" si="59"/>
        <v>0</v>
      </c>
      <c r="L175" s="359" t="str">
        <f t="shared" ref="L175" si="78">IF(ROUND(I175+J175,2)=ROUND(K175,2),"","!")</f>
        <v/>
      </c>
      <c r="M175" s="60" t="str">
        <f>IF(J174+J173=0,"",(J174+J173)/(J175-(J174+J173)))</f>
        <v/>
      </c>
      <c r="O175" s="480"/>
    </row>
    <row r="176" spans="1:15" s="61" customFormat="1" ht="44.25" customHeight="1" thickBot="1" x14ac:dyDescent="0.3">
      <c r="A176" s="182">
        <v>15</v>
      </c>
      <c r="B176" s="198" t="s">
        <v>624</v>
      </c>
      <c r="C176" s="354"/>
      <c r="D176" s="181" t="s">
        <v>667</v>
      </c>
      <c r="E176" s="172"/>
      <c r="F176" s="578"/>
      <c r="G176" s="136"/>
      <c r="H176" s="578"/>
      <c r="I176" s="578"/>
      <c r="J176" s="578"/>
      <c r="K176" s="615"/>
      <c r="L176" s="173"/>
      <c r="M176" s="174"/>
      <c r="O176" s="480"/>
    </row>
    <row r="177" spans="1:43" s="36" customFormat="1" ht="34.5" customHeight="1" collapsed="1" thickBot="1" x14ac:dyDescent="0.35">
      <c r="A177" s="1008" t="s">
        <v>644</v>
      </c>
      <c r="B177" s="1009"/>
      <c r="C177" s="355"/>
      <c r="D177" s="190"/>
      <c r="E177" s="191"/>
      <c r="F177" s="579">
        <f>F175+F168+F161+F157+F109+F64+F55+F51+F46+F42+F22+F25+F15+F12</f>
        <v>0</v>
      </c>
      <c r="G177" s="895" t="str">
        <f>IF(H177=0,"",H177/F177)</f>
        <v/>
      </c>
      <c r="H177" s="579">
        <f>H175+H168+H161+H157+H109+H64+H55+H51+H46+H42+H22+H25+H15+H12</f>
        <v>0</v>
      </c>
      <c r="I177" s="579">
        <f>I175+I168+I161+I157+I109+I64+I55+I51+I46+I42+I22+I25+I15+I12</f>
        <v>0</v>
      </c>
      <c r="J177" s="579">
        <f>J175+J168+J161+J157+J109+J64+J55+J51+J46+J42+J22+J25+J15+J12</f>
        <v>0</v>
      </c>
      <c r="K177" s="579">
        <f>H177</f>
        <v>0</v>
      </c>
      <c r="L177" s="359" t="str">
        <f t="shared" ref="L177" si="79">IF(ROUND(I177+J177,2)=ROUND(K177,2),"","!")</f>
        <v/>
      </c>
      <c r="M177" s="195"/>
      <c r="N177" s="205"/>
      <c r="O177" s="480"/>
      <c r="P177" s="139"/>
      <c r="Q177" s="139"/>
      <c r="R177" s="139"/>
      <c r="S177" s="139"/>
      <c r="T177" s="139"/>
      <c r="U177" s="139"/>
      <c r="V177" s="139"/>
      <c r="W177" s="139"/>
      <c r="X177" s="139"/>
      <c r="Y177" s="139"/>
      <c r="Z177" s="139"/>
      <c r="AA177" s="139"/>
      <c r="AB177" s="139"/>
      <c r="AC177" s="139"/>
      <c r="AD177" s="139"/>
      <c r="AE177" s="139"/>
      <c r="AF177" s="139"/>
      <c r="AG177" s="139"/>
      <c r="AH177" s="139"/>
      <c r="AI177" s="139"/>
      <c r="AJ177" s="139"/>
      <c r="AK177" s="139"/>
      <c r="AL177" s="139"/>
      <c r="AM177" s="139"/>
      <c r="AN177" s="139"/>
      <c r="AO177" s="139"/>
      <c r="AP177" s="139"/>
      <c r="AQ177" s="139"/>
    </row>
    <row r="178" spans="1:43" s="36" customFormat="1" ht="38.25" thickBot="1" x14ac:dyDescent="0.35">
      <c r="A178" s="1010"/>
      <c r="B178" s="1011"/>
      <c r="C178" s="355"/>
      <c r="D178" s="190"/>
      <c r="E178" s="192" t="s">
        <v>348</v>
      </c>
      <c r="F178" s="930">
        <f>' calcul coûts commune'!E418</f>
        <v>0</v>
      </c>
      <c r="G178" s="193"/>
      <c r="H178" s="616"/>
      <c r="I178" s="617"/>
      <c r="J178" s="617"/>
      <c r="K178" s="618"/>
      <c r="L178" s="359" t="str">
        <f t="shared" ref="L178" si="80">IF(ROUND(I178+J178,2)=ROUND(K178,2),"","!")</f>
        <v/>
      </c>
      <c r="M178" s="196"/>
      <c r="N178" s="205"/>
      <c r="O178" s="480"/>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139"/>
      <c r="AP178" s="139"/>
      <c r="AQ178" s="139"/>
    </row>
    <row r="179" spans="1:43" s="36" customFormat="1" ht="33" customHeight="1" thickBot="1" x14ac:dyDescent="0.35">
      <c r="A179" s="1012" t="s">
        <v>237</v>
      </c>
      <c r="B179" s="1013"/>
      <c r="C179" s="355"/>
      <c r="D179" s="194"/>
      <c r="E179" s="251">
        <f>' calcul coûts commune'!E418</f>
        <v>0</v>
      </c>
      <c r="F179" s="580"/>
      <c r="G179" s="250"/>
      <c r="H179" s="580"/>
      <c r="I179" s="580" t="e">
        <f>I177/$E179</f>
        <v>#DIV/0!</v>
      </c>
      <c r="J179" s="580" t="e">
        <f>J177/$E179</f>
        <v>#DIV/0!</v>
      </c>
      <c r="K179" s="580" t="e">
        <f>K177/$E179</f>
        <v>#DIV/0!</v>
      </c>
      <c r="L179" s="359" t="e">
        <f t="shared" ref="L179" si="81">IF(ROUND(I179+J179,2)=ROUND(K179,2),"","!")</f>
        <v>#DIV/0!</v>
      </c>
      <c r="M179" s="197"/>
      <c r="N179" s="205"/>
      <c r="O179" s="480"/>
      <c r="P179" s="139"/>
      <c r="Q179" s="139"/>
      <c r="R179" s="139"/>
      <c r="S179" s="139"/>
      <c r="T179" s="139"/>
      <c r="U179" s="139"/>
      <c r="V179" s="139"/>
      <c r="W179" s="139"/>
      <c r="X179" s="139"/>
      <c r="Y179" s="139"/>
      <c r="Z179" s="139"/>
      <c r="AA179" s="139"/>
      <c r="AB179" s="139"/>
      <c r="AC179" s="139"/>
      <c r="AD179" s="139"/>
      <c r="AE179" s="139"/>
      <c r="AF179" s="139"/>
      <c r="AG179" s="139"/>
      <c r="AH179" s="139"/>
      <c r="AI179" s="139"/>
      <c r="AJ179" s="139"/>
      <c r="AK179" s="139"/>
      <c r="AL179" s="139"/>
      <c r="AM179" s="139"/>
      <c r="AN179" s="139"/>
      <c r="AO179" s="139"/>
      <c r="AP179" s="139"/>
      <c r="AQ179" s="139"/>
    </row>
    <row r="180" spans="1:43" x14ac:dyDescent="0.25">
      <c r="D180" s="117"/>
      <c r="N180" s="31"/>
      <c r="O180" s="479"/>
    </row>
    <row r="181" spans="1:43" x14ac:dyDescent="0.25">
      <c r="D181" s="117"/>
      <c r="N181" s="31"/>
      <c r="O181" s="479"/>
    </row>
    <row r="182" spans="1:43" x14ac:dyDescent="0.25">
      <c r="D182" s="117"/>
      <c r="N182" s="31"/>
      <c r="O182" s="479"/>
    </row>
    <row r="183" spans="1:43" x14ac:dyDescent="0.25">
      <c r="D183" s="117"/>
      <c r="N183" s="31"/>
      <c r="O183" s="479"/>
    </row>
    <row r="184" spans="1:43" x14ac:dyDescent="0.25">
      <c r="D184" s="117"/>
      <c r="N184" s="31"/>
      <c r="O184" s="479"/>
    </row>
    <row r="185" spans="1:43" x14ac:dyDescent="0.25">
      <c r="D185" s="117"/>
      <c r="N185" s="31"/>
      <c r="O185" s="479"/>
    </row>
    <row r="186" spans="1:43" x14ac:dyDescent="0.25">
      <c r="D186" s="117"/>
      <c r="N186" s="31"/>
      <c r="O186" s="479"/>
    </row>
    <row r="187" spans="1:43" x14ac:dyDescent="0.25">
      <c r="D187" s="117"/>
      <c r="N187" s="31"/>
      <c r="O187" s="479"/>
    </row>
    <row r="188" spans="1:43" x14ac:dyDescent="0.25">
      <c r="D188" s="117"/>
      <c r="N188" s="31"/>
      <c r="O188" s="479"/>
    </row>
    <row r="189" spans="1:43" x14ac:dyDescent="0.25">
      <c r="D189" s="117"/>
      <c r="N189" s="31"/>
      <c r="O189" s="479"/>
    </row>
    <row r="190" spans="1:43" x14ac:dyDescent="0.25">
      <c r="D190" s="117"/>
      <c r="N190" s="31"/>
      <c r="O190" s="479"/>
    </row>
    <row r="191" spans="1:43" x14ac:dyDescent="0.25">
      <c r="D191" s="117"/>
      <c r="N191" s="31"/>
      <c r="O191" s="479"/>
    </row>
    <row r="192" spans="1:43" x14ac:dyDescent="0.25">
      <c r="D192" s="117"/>
      <c r="N192" s="31"/>
      <c r="O192" s="479"/>
    </row>
    <row r="193" spans="4:15" x14ac:dyDescent="0.25">
      <c r="D193" s="117"/>
      <c r="N193" s="31"/>
      <c r="O193" s="479"/>
    </row>
    <row r="194" spans="4:15" x14ac:dyDescent="0.25">
      <c r="D194" s="117"/>
      <c r="N194" s="31"/>
      <c r="O194" s="479"/>
    </row>
    <row r="195" spans="4:15" x14ac:dyDescent="0.25">
      <c r="D195" s="117"/>
      <c r="N195" s="31"/>
      <c r="O195" s="479"/>
    </row>
    <row r="196" spans="4:15" x14ac:dyDescent="0.25">
      <c r="D196" s="117"/>
      <c r="N196" s="31"/>
      <c r="O196" s="479"/>
    </row>
    <row r="197" spans="4:15" x14ac:dyDescent="0.25">
      <c r="D197" s="117"/>
      <c r="N197" s="31"/>
      <c r="O197" s="479"/>
    </row>
    <row r="198" spans="4:15" x14ac:dyDescent="0.25">
      <c r="D198" s="117"/>
      <c r="N198" s="31"/>
      <c r="O198" s="479"/>
    </row>
    <row r="199" spans="4:15" x14ac:dyDescent="0.25">
      <c r="D199" s="117"/>
      <c r="N199" s="31"/>
      <c r="O199" s="479"/>
    </row>
    <row r="200" spans="4:15" x14ac:dyDescent="0.25">
      <c r="D200" s="117"/>
      <c r="N200" s="31"/>
      <c r="O200" s="479"/>
    </row>
    <row r="201" spans="4:15" x14ac:dyDescent="0.25">
      <c r="N201" s="31"/>
      <c r="O201" s="479"/>
    </row>
    <row r="202" spans="4:15" x14ac:dyDescent="0.25">
      <c r="N202" s="31"/>
      <c r="O202" s="479"/>
    </row>
    <row r="203" spans="4:15" x14ac:dyDescent="0.25">
      <c r="N203" s="31"/>
      <c r="O203" s="479"/>
    </row>
    <row r="204" spans="4:15" x14ac:dyDescent="0.25">
      <c r="N204" s="31"/>
      <c r="O204" s="479"/>
    </row>
    <row r="205" spans="4:15" x14ac:dyDescent="0.25">
      <c r="N205" s="31"/>
      <c r="O205" s="479"/>
    </row>
    <row r="206" spans="4:15" x14ac:dyDescent="0.25">
      <c r="N206" s="31"/>
      <c r="O206" s="479"/>
    </row>
    <row r="207" spans="4:15" x14ac:dyDescent="0.25">
      <c r="N207" s="31"/>
      <c r="O207" s="479"/>
    </row>
    <row r="208" spans="4:15" x14ac:dyDescent="0.25">
      <c r="N208" s="31"/>
      <c r="O208" s="479"/>
    </row>
    <row r="209" spans="14:15" x14ac:dyDescent="0.25">
      <c r="N209" s="31"/>
      <c r="O209" s="479"/>
    </row>
    <row r="210" spans="14:15" x14ac:dyDescent="0.25">
      <c r="N210" s="31"/>
      <c r="O210" s="479"/>
    </row>
    <row r="211" spans="14:15" x14ac:dyDescent="0.25">
      <c r="N211" s="31"/>
      <c r="O211" s="479"/>
    </row>
    <row r="212" spans="14:15" x14ac:dyDescent="0.25">
      <c r="N212" s="31"/>
      <c r="O212" s="479"/>
    </row>
    <row r="213" spans="14:15" x14ac:dyDescent="0.25">
      <c r="N213" s="31"/>
      <c r="O213" s="479"/>
    </row>
    <row r="214" spans="14:15" x14ac:dyDescent="0.25">
      <c r="N214" s="31"/>
      <c r="O214" s="479"/>
    </row>
    <row r="215" spans="14:15" x14ac:dyDescent="0.25">
      <c r="N215" s="31"/>
      <c r="O215" s="479"/>
    </row>
    <row r="216" spans="14:15" x14ac:dyDescent="0.25">
      <c r="N216" s="31"/>
      <c r="O216" s="479"/>
    </row>
    <row r="217" spans="14:15" x14ac:dyDescent="0.25">
      <c r="N217" s="31"/>
      <c r="O217" s="479"/>
    </row>
    <row r="218" spans="14:15" x14ac:dyDescent="0.25">
      <c r="N218" s="31"/>
      <c r="O218" s="479"/>
    </row>
    <row r="219" spans="14:15" x14ac:dyDescent="0.25">
      <c r="N219" s="31"/>
      <c r="O219" s="479"/>
    </row>
    <row r="220" spans="14:15" x14ac:dyDescent="0.25">
      <c r="N220" s="31"/>
      <c r="O220" s="479"/>
    </row>
    <row r="221" spans="14:15" x14ac:dyDescent="0.25">
      <c r="N221" s="31"/>
      <c r="O221" s="479"/>
    </row>
    <row r="222" spans="14:15" x14ac:dyDescent="0.25">
      <c r="N222" s="31"/>
      <c r="O222" s="479"/>
    </row>
    <row r="223" spans="14:15" x14ac:dyDescent="0.25">
      <c r="N223" s="31"/>
      <c r="O223" s="479"/>
    </row>
    <row r="224" spans="14:15" x14ac:dyDescent="0.25">
      <c r="N224" s="31"/>
      <c r="O224" s="479"/>
    </row>
    <row r="225" spans="14:15" x14ac:dyDescent="0.25">
      <c r="N225" s="31"/>
      <c r="O225" s="479"/>
    </row>
    <row r="226" spans="14:15" x14ac:dyDescent="0.25">
      <c r="N226" s="31"/>
      <c r="O226" s="479"/>
    </row>
    <row r="227" spans="14:15" x14ac:dyDescent="0.25">
      <c r="N227" s="31"/>
      <c r="O227" s="479"/>
    </row>
    <row r="228" spans="14:15" x14ac:dyDescent="0.25">
      <c r="N228" s="31"/>
      <c r="O228" s="479"/>
    </row>
    <row r="229" spans="14:15" x14ac:dyDescent="0.25">
      <c r="N229" s="31"/>
      <c r="O229" s="479"/>
    </row>
    <row r="230" spans="14:15" x14ac:dyDescent="0.25">
      <c r="N230" s="31"/>
      <c r="O230" s="479"/>
    </row>
    <row r="231" spans="14:15" x14ac:dyDescent="0.25">
      <c r="N231" s="31"/>
      <c r="O231" s="479"/>
    </row>
    <row r="232" spans="14:15" x14ac:dyDescent="0.25">
      <c r="N232" s="31"/>
      <c r="O232" s="479"/>
    </row>
    <row r="233" spans="14:15" x14ac:dyDescent="0.25">
      <c r="N233" s="31"/>
      <c r="O233" s="479"/>
    </row>
    <row r="234" spans="14:15" x14ac:dyDescent="0.25">
      <c r="N234" s="31"/>
      <c r="O234" s="479"/>
    </row>
    <row r="235" spans="14:15" x14ac:dyDescent="0.25">
      <c r="N235" s="31"/>
      <c r="O235" s="479"/>
    </row>
    <row r="236" spans="14:15" x14ac:dyDescent="0.25">
      <c r="N236" s="31"/>
      <c r="O236" s="479"/>
    </row>
    <row r="237" spans="14:15" x14ac:dyDescent="0.25">
      <c r="N237" s="31"/>
      <c r="O237" s="479"/>
    </row>
    <row r="238" spans="14:15" x14ac:dyDescent="0.25">
      <c r="N238" s="31"/>
      <c r="O238" s="479"/>
    </row>
    <row r="239" spans="14:15" x14ac:dyDescent="0.25">
      <c r="N239" s="31"/>
      <c r="O239" s="479"/>
    </row>
    <row r="240" spans="14:15" x14ac:dyDescent="0.25">
      <c r="N240" s="31"/>
      <c r="O240" s="479"/>
    </row>
    <row r="241" spans="14:15" x14ac:dyDescent="0.25">
      <c r="N241" s="31"/>
      <c r="O241" s="479"/>
    </row>
    <row r="242" spans="14:15" x14ac:dyDescent="0.25">
      <c r="N242" s="31"/>
      <c r="O242" s="479"/>
    </row>
    <row r="243" spans="14:15" x14ac:dyDescent="0.25">
      <c r="N243" s="31"/>
      <c r="O243" s="479"/>
    </row>
    <row r="244" spans="14:15" x14ac:dyDescent="0.25">
      <c r="N244" s="31"/>
      <c r="O244" s="479"/>
    </row>
    <row r="245" spans="14:15" x14ac:dyDescent="0.25">
      <c r="N245" s="31"/>
      <c r="O245" s="247"/>
    </row>
    <row r="246" spans="14:15" x14ac:dyDescent="0.25">
      <c r="N246" s="31"/>
      <c r="O246" s="247"/>
    </row>
    <row r="247" spans="14:15" x14ac:dyDescent="0.25">
      <c r="N247" s="31"/>
      <c r="O247" s="247"/>
    </row>
    <row r="248" spans="14:15" x14ac:dyDescent="0.25">
      <c r="N248" s="31"/>
      <c r="O248" s="247"/>
    </row>
    <row r="249" spans="14:15" x14ac:dyDescent="0.25">
      <c r="N249" s="31"/>
      <c r="O249" s="247"/>
    </row>
    <row r="250" spans="14:15" x14ac:dyDescent="0.25">
      <c r="N250" s="31"/>
      <c r="O250" s="247"/>
    </row>
    <row r="251" spans="14:15" x14ac:dyDescent="0.25">
      <c r="N251" s="31"/>
      <c r="O251" s="247"/>
    </row>
    <row r="252" spans="14:15" x14ac:dyDescent="0.25">
      <c r="N252" s="31"/>
      <c r="O252" s="247"/>
    </row>
    <row r="253" spans="14:15" x14ac:dyDescent="0.25">
      <c r="N253" s="31"/>
      <c r="O253" s="247"/>
    </row>
    <row r="254" spans="14:15" x14ac:dyDescent="0.25">
      <c r="N254" s="31"/>
      <c r="O254" s="247"/>
    </row>
    <row r="255" spans="14:15" x14ac:dyDescent="0.25">
      <c r="N255" s="31"/>
      <c r="O255" s="247"/>
    </row>
    <row r="256" spans="14:15" x14ac:dyDescent="0.25">
      <c r="N256" s="31"/>
      <c r="O256" s="247"/>
    </row>
    <row r="257" spans="14:15" x14ac:dyDescent="0.25">
      <c r="N257" s="31"/>
      <c r="O257" s="247"/>
    </row>
    <row r="258" spans="14:15" x14ac:dyDescent="0.25">
      <c r="N258" s="31"/>
      <c r="O258" s="247"/>
    </row>
    <row r="259" spans="14:15" x14ac:dyDescent="0.25">
      <c r="N259" s="31"/>
      <c r="O259" s="247"/>
    </row>
    <row r="260" spans="14:15" x14ac:dyDescent="0.25">
      <c r="N260" s="31"/>
      <c r="O260" s="247"/>
    </row>
    <row r="261" spans="14:15" x14ac:dyDescent="0.25">
      <c r="N261" s="31"/>
      <c r="O261" s="247"/>
    </row>
    <row r="262" spans="14:15" x14ac:dyDescent="0.25">
      <c r="N262" s="31"/>
      <c r="O262" s="247"/>
    </row>
    <row r="263" spans="14:15" x14ac:dyDescent="0.25">
      <c r="N263" s="31"/>
      <c r="O263" s="247"/>
    </row>
    <row r="264" spans="14:15" x14ac:dyDescent="0.25">
      <c r="N264" s="31"/>
      <c r="O264" s="247"/>
    </row>
    <row r="265" spans="14:15" x14ac:dyDescent="0.25">
      <c r="N265" s="31"/>
      <c r="O265" s="247"/>
    </row>
    <row r="266" spans="14:15" x14ac:dyDescent="0.25">
      <c r="N266" s="31"/>
      <c r="O266" s="247"/>
    </row>
    <row r="267" spans="14:15" x14ac:dyDescent="0.25">
      <c r="N267" s="31"/>
      <c r="O267" s="247"/>
    </row>
    <row r="268" spans="14:15" x14ac:dyDescent="0.25">
      <c r="N268" s="31"/>
      <c r="O268" s="247"/>
    </row>
    <row r="269" spans="14:15" x14ac:dyDescent="0.25">
      <c r="N269" s="31"/>
      <c r="O269" s="247"/>
    </row>
    <row r="270" spans="14:15" x14ac:dyDescent="0.25">
      <c r="N270" s="31"/>
      <c r="O270" s="247"/>
    </row>
    <row r="271" spans="14:15" x14ac:dyDescent="0.25">
      <c r="N271" s="31"/>
      <c r="O271" s="247"/>
    </row>
    <row r="272" spans="14:15" x14ac:dyDescent="0.25">
      <c r="N272" s="31"/>
      <c r="O272" s="247"/>
    </row>
    <row r="273" spans="14:15" x14ac:dyDescent="0.25">
      <c r="N273" s="31"/>
      <c r="O273" s="247"/>
    </row>
    <row r="274" spans="14:15" x14ac:dyDescent="0.25">
      <c r="N274" s="31"/>
      <c r="O274" s="247"/>
    </row>
    <row r="275" spans="14:15" x14ac:dyDescent="0.25">
      <c r="N275" s="31"/>
      <c r="O275" s="247"/>
    </row>
    <row r="276" spans="14:15" x14ac:dyDescent="0.25">
      <c r="N276" s="31"/>
      <c r="O276" s="247"/>
    </row>
    <row r="277" spans="14:15" x14ac:dyDescent="0.25">
      <c r="N277" s="31"/>
      <c r="O277" s="247"/>
    </row>
    <row r="278" spans="14:15" x14ac:dyDescent="0.25">
      <c r="N278" s="31"/>
      <c r="O278" s="247"/>
    </row>
    <row r="279" spans="14:15" x14ac:dyDescent="0.25">
      <c r="N279" s="31"/>
      <c r="O279" s="247"/>
    </row>
    <row r="280" spans="14:15" x14ac:dyDescent="0.25">
      <c r="N280" s="31"/>
      <c r="O280" s="247"/>
    </row>
    <row r="281" spans="14:15" x14ac:dyDescent="0.25">
      <c r="N281" s="31"/>
      <c r="O281" s="247"/>
    </row>
    <row r="282" spans="14:15" x14ac:dyDescent="0.25">
      <c r="N282" s="31"/>
      <c r="O282" s="247"/>
    </row>
    <row r="283" spans="14:15" x14ac:dyDescent="0.25">
      <c r="N283" s="31"/>
      <c r="O283" s="247"/>
    </row>
    <row r="284" spans="14:15" x14ac:dyDescent="0.25">
      <c r="N284" s="31"/>
      <c r="O284" s="247"/>
    </row>
    <row r="285" spans="14:15" x14ac:dyDescent="0.25">
      <c r="N285" s="31"/>
      <c r="O285" s="247"/>
    </row>
    <row r="286" spans="14:15" x14ac:dyDescent="0.25">
      <c r="N286" s="31"/>
      <c r="O286" s="247"/>
    </row>
    <row r="287" spans="14:15" x14ac:dyDescent="0.25">
      <c r="N287" s="31"/>
      <c r="O287" s="247"/>
    </row>
    <row r="288" spans="14:15" x14ac:dyDescent="0.25">
      <c r="N288" s="31"/>
      <c r="O288" s="247"/>
    </row>
    <row r="289" spans="14:15" x14ac:dyDescent="0.25">
      <c r="N289" s="31"/>
      <c r="O289" s="247"/>
    </row>
    <row r="290" spans="14:15" x14ac:dyDescent="0.25">
      <c r="N290" s="31"/>
      <c r="O290" s="247"/>
    </row>
    <row r="291" spans="14:15" x14ac:dyDescent="0.25">
      <c r="N291" s="31"/>
      <c r="O291" s="247"/>
    </row>
    <row r="292" spans="14:15" x14ac:dyDescent="0.25">
      <c r="N292" s="31"/>
      <c r="O292" s="247"/>
    </row>
    <row r="293" spans="14:15" x14ac:dyDescent="0.25">
      <c r="N293" s="31"/>
      <c r="O293" s="247"/>
    </row>
    <row r="294" spans="14:15" x14ac:dyDescent="0.25">
      <c r="N294" s="31"/>
      <c r="O294" s="247"/>
    </row>
    <row r="295" spans="14:15" x14ac:dyDescent="0.25">
      <c r="N295" s="31"/>
      <c r="O295" s="247"/>
    </row>
    <row r="296" spans="14:15" x14ac:dyDescent="0.25">
      <c r="N296" s="31"/>
      <c r="O296" s="247"/>
    </row>
    <row r="297" spans="14:15" x14ac:dyDescent="0.25">
      <c r="N297" s="31"/>
      <c r="O297" s="247"/>
    </row>
    <row r="298" spans="14:15" x14ac:dyDescent="0.25">
      <c r="N298" s="31"/>
      <c r="O298" s="247"/>
    </row>
    <row r="299" spans="14:15" x14ac:dyDescent="0.25">
      <c r="N299" s="31"/>
      <c r="O299" s="247"/>
    </row>
    <row r="300" spans="14:15" x14ac:dyDescent="0.25">
      <c r="N300" s="31"/>
      <c r="O300" s="247"/>
    </row>
    <row r="301" spans="14:15" x14ac:dyDescent="0.25">
      <c r="N301" s="31"/>
      <c r="O301" s="247"/>
    </row>
    <row r="302" spans="14:15" x14ac:dyDescent="0.25">
      <c r="N302" s="31"/>
      <c r="O302" s="247"/>
    </row>
    <row r="303" spans="14:15" x14ac:dyDescent="0.25">
      <c r="N303" s="31"/>
      <c r="O303" s="247"/>
    </row>
    <row r="304" spans="14:15" x14ac:dyDescent="0.25">
      <c r="N304" s="31"/>
      <c r="O304" s="247"/>
    </row>
    <row r="305" spans="14:15" x14ac:dyDescent="0.25">
      <c r="N305" s="31"/>
      <c r="O305" s="247"/>
    </row>
    <row r="306" spans="14:15" x14ac:dyDescent="0.25">
      <c r="N306" s="31"/>
      <c r="O306" s="247"/>
    </row>
    <row r="307" spans="14:15" x14ac:dyDescent="0.25">
      <c r="N307" s="31"/>
      <c r="O307" s="247"/>
    </row>
    <row r="308" spans="14:15" x14ac:dyDescent="0.25">
      <c r="N308" s="31"/>
      <c r="O308" s="247"/>
    </row>
    <row r="309" spans="14:15" x14ac:dyDescent="0.25">
      <c r="N309" s="31"/>
      <c r="O309" s="247"/>
    </row>
    <row r="310" spans="14:15" x14ac:dyDescent="0.25">
      <c r="N310" s="31"/>
      <c r="O310" s="247"/>
    </row>
    <row r="311" spans="14:15" x14ac:dyDescent="0.25">
      <c r="N311" s="31"/>
      <c r="O311" s="247"/>
    </row>
    <row r="312" spans="14:15" x14ac:dyDescent="0.25">
      <c r="N312" s="31"/>
      <c r="O312" s="247"/>
    </row>
    <row r="313" spans="14:15" x14ac:dyDescent="0.25">
      <c r="N313" s="31"/>
      <c r="O313" s="247"/>
    </row>
    <row r="314" spans="14:15" x14ac:dyDescent="0.25">
      <c r="N314" s="31"/>
      <c r="O314" s="247"/>
    </row>
    <row r="315" spans="14:15" x14ac:dyDescent="0.25">
      <c r="N315" s="31"/>
      <c r="O315" s="247"/>
    </row>
    <row r="316" spans="14:15" x14ac:dyDescent="0.25">
      <c r="N316" s="31"/>
      <c r="O316" s="247"/>
    </row>
    <row r="317" spans="14:15" x14ac:dyDescent="0.25">
      <c r="N317" s="31"/>
      <c r="O317" s="247"/>
    </row>
    <row r="318" spans="14:15" x14ac:dyDescent="0.25">
      <c r="N318" s="31"/>
      <c r="O318" s="247"/>
    </row>
    <row r="319" spans="14:15" x14ac:dyDescent="0.25">
      <c r="N319" s="31"/>
      <c r="O319" s="247"/>
    </row>
    <row r="320" spans="14:15" x14ac:dyDescent="0.25">
      <c r="N320" s="31"/>
      <c r="O320" s="247"/>
    </row>
    <row r="321" spans="14:15" x14ac:dyDescent="0.25">
      <c r="N321" s="31"/>
      <c r="O321" s="247"/>
    </row>
    <row r="322" spans="14:15" x14ac:dyDescent="0.25">
      <c r="N322" s="31"/>
      <c r="O322" s="247"/>
    </row>
    <row r="323" spans="14:15" x14ac:dyDescent="0.25">
      <c r="N323" s="31"/>
      <c r="O323" s="247"/>
    </row>
    <row r="324" spans="14:15" x14ac:dyDescent="0.25">
      <c r="N324" s="31"/>
      <c r="O324" s="247"/>
    </row>
    <row r="325" spans="14:15" x14ac:dyDescent="0.25">
      <c r="N325" s="31"/>
      <c r="O325" s="247"/>
    </row>
    <row r="326" spans="14:15" x14ac:dyDescent="0.25">
      <c r="N326" s="31"/>
      <c r="O326" s="247"/>
    </row>
    <row r="327" spans="14:15" x14ac:dyDescent="0.25">
      <c r="N327" s="31"/>
      <c r="O327" s="247"/>
    </row>
    <row r="328" spans="14:15" x14ac:dyDescent="0.25">
      <c r="N328" s="31"/>
      <c r="O328" s="247"/>
    </row>
    <row r="329" spans="14:15" x14ac:dyDescent="0.25">
      <c r="N329" s="31"/>
      <c r="O329" s="247"/>
    </row>
    <row r="330" spans="14:15" x14ac:dyDescent="0.25">
      <c r="N330" s="31"/>
      <c r="O330" s="247"/>
    </row>
    <row r="331" spans="14:15" x14ac:dyDescent="0.25">
      <c r="N331" s="31"/>
      <c r="O331" s="247"/>
    </row>
    <row r="332" spans="14:15" x14ac:dyDescent="0.25">
      <c r="N332" s="31"/>
      <c r="O332" s="247"/>
    </row>
    <row r="333" spans="14:15" x14ac:dyDescent="0.25">
      <c r="N333" s="31"/>
      <c r="O333" s="247"/>
    </row>
    <row r="334" spans="14:15" x14ac:dyDescent="0.25">
      <c r="N334" s="31"/>
      <c r="O334" s="247"/>
    </row>
    <row r="335" spans="14:15" x14ac:dyDescent="0.25">
      <c r="N335" s="31"/>
      <c r="O335" s="247"/>
    </row>
    <row r="336" spans="14:15" x14ac:dyDescent="0.25">
      <c r="N336" s="31"/>
      <c r="O336" s="247"/>
    </row>
    <row r="337" spans="14:15" x14ac:dyDescent="0.25">
      <c r="N337" s="31"/>
      <c r="O337" s="247"/>
    </row>
    <row r="338" spans="14:15" x14ac:dyDescent="0.25">
      <c r="N338" s="31"/>
      <c r="O338" s="247"/>
    </row>
    <row r="339" spans="14:15" x14ac:dyDescent="0.25">
      <c r="N339" s="31"/>
      <c r="O339" s="247"/>
    </row>
    <row r="340" spans="14:15" x14ac:dyDescent="0.25">
      <c r="N340" s="31"/>
      <c r="O340" s="247"/>
    </row>
    <row r="341" spans="14:15" x14ac:dyDescent="0.25">
      <c r="N341" s="31"/>
      <c r="O341" s="247"/>
    </row>
    <row r="342" spans="14:15" x14ac:dyDescent="0.25">
      <c r="N342" s="31"/>
      <c r="O342" s="247"/>
    </row>
    <row r="343" spans="14:15" x14ac:dyDescent="0.25">
      <c r="N343" s="31"/>
      <c r="O343" s="247"/>
    </row>
    <row r="344" spans="14:15" x14ac:dyDescent="0.25">
      <c r="N344" s="31"/>
      <c r="O344" s="247"/>
    </row>
    <row r="345" spans="14:15" x14ac:dyDescent="0.25">
      <c r="N345" s="31"/>
      <c r="O345" s="247"/>
    </row>
    <row r="346" spans="14:15" x14ac:dyDescent="0.25">
      <c r="N346" s="31"/>
      <c r="O346" s="247"/>
    </row>
    <row r="347" spans="14:15" x14ac:dyDescent="0.25">
      <c r="N347" s="31"/>
      <c r="O347" s="247"/>
    </row>
    <row r="348" spans="14:15" x14ac:dyDescent="0.25">
      <c r="N348" s="31"/>
      <c r="O348" s="247"/>
    </row>
    <row r="349" spans="14:15" x14ac:dyDescent="0.25">
      <c r="N349" s="31"/>
      <c r="O349" s="247"/>
    </row>
    <row r="350" spans="14:15" x14ac:dyDescent="0.25">
      <c r="N350" s="31"/>
      <c r="O350" s="247"/>
    </row>
    <row r="351" spans="14:15" x14ac:dyDescent="0.25">
      <c r="N351" s="31"/>
      <c r="O351" s="247"/>
    </row>
    <row r="352" spans="14:15" x14ac:dyDescent="0.25">
      <c r="N352" s="31"/>
      <c r="O352" s="247"/>
    </row>
    <row r="353" spans="14:15" x14ac:dyDescent="0.25">
      <c r="N353" s="31"/>
      <c r="O353" s="247"/>
    </row>
    <row r="354" spans="14:15" x14ac:dyDescent="0.25">
      <c r="N354" s="31"/>
      <c r="O354" s="247"/>
    </row>
    <row r="355" spans="14:15" x14ac:dyDescent="0.25">
      <c r="N355" s="31"/>
      <c r="O355" s="247"/>
    </row>
    <row r="356" spans="14:15" x14ac:dyDescent="0.25">
      <c r="N356" s="31"/>
      <c r="O356" s="247"/>
    </row>
    <row r="357" spans="14:15" x14ac:dyDescent="0.25">
      <c r="N357" s="31"/>
      <c r="O357" s="247"/>
    </row>
    <row r="358" spans="14:15" x14ac:dyDescent="0.25">
      <c r="N358" s="31"/>
      <c r="O358" s="247"/>
    </row>
    <row r="359" spans="14:15" x14ac:dyDescent="0.25">
      <c r="N359" s="31"/>
      <c r="O359" s="247"/>
    </row>
    <row r="360" spans="14:15" x14ac:dyDescent="0.25">
      <c r="N360" s="31"/>
      <c r="O360" s="247"/>
    </row>
    <row r="361" spans="14:15" x14ac:dyDescent="0.25">
      <c r="N361" s="31"/>
      <c r="O361" s="247"/>
    </row>
    <row r="362" spans="14:15" x14ac:dyDescent="0.25">
      <c r="N362" s="31"/>
      <c r="O362" s="247"/>
    </row>
    <row r="363" spans="14:15" x14ac:dyDescent="0.25">
      <c r="N363" s="31"/>
      <c r="O363" s="247"/>
    </row>
    <row r="364" spans="14:15" x14ac:dyDescent="0.25">
      <c r="N364" s="31"/>
      <c r="O364" s="247"/>
    </row>
    <row r="365" spans="14:15" x14ac:dyDescent="0.25">
      <c r="N365" s="31"/>
      <c r="O365" s="247"/>
    </row>
    <row r="366" spans="14:15" x14ac:dyDescent="0.25">
      <c r="N366" s="31"/>
      <c r="O366" s="247"/>
    </row>
    <row r="367" spans="14:15" x14ac:dyDescent="0.25">
      <c r="N367" s="31"/>
      <c r="O367" s="247"/>
    </row>
  </sheetData>
  <sheetProtection algorithmName="SHA-512" hashValue="jHqcHs03Tr8jUuWs5moA6TsvjL1AHG92P41UJG1rnlLqvIZ8Pj6azqhXCdUmQKQ0VAmJdCLo//Zpj6UgZwL6fQ==" saltValue="GXtkgk7yZaCbrC10wPgfKw==" spinCount="100000" sheet="1" formatCells="0" formatColumns="0" formatRows="0" sort="0" autoFilter="0"/>
  <mergeCells count="40">
    <mergeCell ref="A177:B177"/>
    <mergeCell ref="A178:B178"/>
    <mergeCell ref="A179:B179"/>
    <mergeCell ref="A4:C4"/>
    <mergeCell ref="A7:B7"/>
    <mergeCell ref="C7:D8"/>
    <mergeCell ref="A135:B135"/>
    <mergeCell ref="A51:B51"/>
    <mergeCell ref="A55:B55"/>
    <mergeCell ref="A64:B64"/>
    <mergeCell ref="A73:B73"/>
    <mergeCell ref="A81:B81"/>
    <mergeCell ref="A90:B90"/>
    <mergeCell ref="A99:B99"/>
    <mergeCell ref="A108:B108"/>
    <mergeCell ref="A109:B109"/>
    <mergeCell ref="E7:E9"/>
    <mergeCell ref="F7:H7"/>
    <mergeCell ref="A46:B46"/>
    <mergeCell ref="L7:L9"/>
    <mergeCell ref="M7:M9"/>
    <mergeCell ref="G8:H8"/>
    <mergeCell ref="A12:B12"/>
    <mergeCell ref="A15:B15"/>
    <mergeCell ref="A22:B22"/>
    <mergeCell ref="I7:K7"/>
    <mergeCell ref="A25:B25"/>
    <mergeCell ref="A31:B31"/>
    <mergeCell ref="A36:B36"/>
    <mergeCell ref="A41:B41"/>
    <mergeCell ref="A42:B42"/>
    <mergeCell ref="A118:B118"/>
    <mergeCell ref="A126:B126"/>
    <mergeCell ref="A175:B175"/>
    <mergeCell ref="A139:B139"/>
    <mergeCell ref="A147:B147"/>
    <mergeCell ref="A156:B156"/>
    <mergeCell ref="A157:B157"/>
    <mergeCell ref="A161:B161"/>
    <mergeCell ref="A168:B16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3F29B-E27A-40B0-B2C5-2AAEC075AF38}">
  <sheetPr>
    <tabColor theme="7" tint="0.79998168889431442"/>
  </sheetPr>
  <dimension ref="A1:C31"/>
  <sheetViews>
    <sheetView workbookViewId="0">
      <selection activeCell="B35" sqref="B35"/>
    </sheetView>
  </sheetViews>
  <sheetFormatPr baseColWidth="10" defaultRowHeight="15" outlineLevelRow="1" x14ac:dyDescent="0.25"/>
  <cols>
    <col min="2" max="2" width="45" style="178" customWidth="1"/>
    <col min="3" max="3" width="28.85546875" style="741" customWidth="1"/>
  </cols>
  <sheetData>
    <row r="1" spans="1:3" ht="15.75" thickBot="1" x14ac:dyDescent="0.3">
      <c r="A1" s="858" t="s">
        <v>710</v>
      </c>
      <c r="B1" s="861" t="s">
        <v>707</v>
      </c>
      <c r="C1" s="737"/>
    </row>
    <row r="2" spans="1:3" s="176" customFormat="1" ht="16.5" thickBot="1" x14ac:dyDescent="0.3">
      <c r="A2" s="221">
        <f>' calcul coûts commune'!A10</f>
        <v>1</v>
      </c>
      <c r="B2" s="222" t="str">
        <f>' calcul coûts commune'!B10</f>
        <v>Administration</v>
      </c>
      <c r="C2" s="738">
        <f>' calcul coûts commune'!I11+' calcul coûts commune'!I12+' calcul coûts commune'!I13+' calcul coûts commune'!I14+' calcul coûts commune'!I15+' calcul coûts commune'!I16+' calcul coûts commune'!I17+' calcul coûts commune'!I19</f>
        <v>0</v>
      </c>
    </row>
    <row r="3" spans="1:3" s="176" customFormat="1" ht="32.25" thickBot="1" x14ac:dyDescent="0.3">
      <c r="A3" s="221">
        <f>' calcul coûts commune'!A21</f>
        <v>2</v>
      </c>
      <c r="B3" s="222" t="str">
        <f>' calcul coûts commune'!B21</f>
        <v xml:space="preserve">Conseils en gestion des déchets et relations publiques </v>
      </c>
      <c r="C3" s="738">
        <f>' calcul coûts commune'!I22+' calcul coûts commune'!I23+' calcul coûts commune'!I24+' calcul coûts commune'!I25+' calcul coûts commune'!I26+' calcul coûts commune'!I27+' calcul coûts commune'!I28+' calcul coûts commune'!I29</f>
        <v>0</v>
      </c>
    </row>
    <row r="4" spans="1:3" s="176" customFormat="1" ht="16.5" thickBot="1" x14ac:dyDescent="0.3">
      <c r="A4" s="221">
        <f>' calcul coûts commune'!A31</f>
        <v>3</v>
      </c>
      <c r="B4" s="222" t="str">
        <f>' calcul coûts commune'!B31</f>
        <v>Centre de ressources</v>
      </c>
      <c r="C4" s="738">
        <f>' calcul coûts commune'!I32+' calcul coûts commune'!I33+' calcul coûts commune'!I34+' calcul coûts commune'!I35+' calcul coûts commune'!I36+' calcul coûts commune'!I37+' calcul coûts commune'!I38+' calcul coûts commune'!I39+' calcul coûts commune'!I40</f>
        <v>0</v>
      </c>
    </row>
    <row r="5" spans="1:3" s="176" customFormat="1" ht="16.5" thickBot="1" x14ac:dyDescent="0.3">
      <c r="A5" s="221">
        <f>' calcul coûts commune'!A52</f>
        <v>4</v>
      </c>
      <c r="B5" s="222" t="str">
        <f>' calcul coûts commune'!B52</f>
        <v>Centre de collecte communal</v>
      </c>
      <c r="C5" s="738">
        <f>' calcul coûts commune'!I53+' calcul coûts commune'!I54+' calcul coûts commune'!I55+' calcul coûts commune'!I56+' calcul coûts commune'!I57+' calcul coûts commune'!I58+' calcul coûts commune'!I59+' calcul coûts commune'!I60+' calcul coûts commune'!I61</f>
        <v>0</v>
      </c>
    </row>
    <row r="6" spans="1:3" s="176" customFormat="1" ht="16.5" thickBot="1" x14ac:dyDescent="0.3">
      <c r="A6" s="223">
        <f>' calcul coûts commune'!A67</f>
        <v>5</v>
      </c>
      <c r="B6" s="224" t="str">
        <f>' calcul coûts commune'!B67</f>
        <v>Conteneurs publics</v>
      </c>
      <c r="C6" s="739">
        <f>SUM(C7:C9)</f>
        <v>0</v>
      </c>
    </row>
    <row r="7" spans="1:3" s="177" customFormat="1" ht="13.5" outlineLevel="1" thickBot="1" x14ac:dyDescent="0.25">
      <c r="A7" s="225" t="str">
        <f>' calcul coûts commune'!A68</f>
        <v>5.1</v>
      </c>
      <c r="B7" s="226" t="str">
        <f>' calcul coûts commune'!B68</f>
        <v>Papier /carton</v>
      </c>
      <c r="C7" s="740">
        <f>' calcul coûts commune'!I69+' calcul coûts commune'!I70+' calcul coûts commune'!I71+' calcul coûts commune'!I72+' calcul coûts commune'!I73+' calcul coûts commune'!I74+' calcul coûts commune'!I75+' calcul coûts commune'!I79</f>
        <v>0</v>
      </c>
    </row>
    <row r="8" spans="1:3" s="177" customFormat="1" ht="13.5" outlineLevel="1" thickBot="1" x14ac:dyDescent="0.25">
      <c r="A8" s="225" t="str">
        <f>' calcul coûts commune'!A83</f>
        <v>5.2</v>
      </c>
      <c r="B8" s="226" t="str">
        <f>' calcul coûts commune'!B83</f>
        <v xml:space="preserve">Verre d'emballage </v>
      </c>
      <c r="C8" s="740">
        <f>' calcul coûts commune'!I84+' calcul coûts commune'!I85+' calcul coûts commune'!I86+' calcul coûts commune'!I87+' calcul coûts commune'!I88+' calcul coûts commune'!I89+' calcul coûts commune'!I90+' calcul coûts commune'!I94</f>
        <v>0</v>
      </c>
    </row>
    <row r="9" spans="1:3" s="177" customFormat="1" ht="13.5" outlineLevel="1" thickBot="1" x14ac:dyDescent="0.25">
      <c r="A9" s="225" t="str">
        <f>' calcul coûts commune'!A98</f>
        <v>5.3</v>
      </c>
      <c r="B9" s="226" t="str">
        <f>' calcul coûts commune'!B98</f>
        <v>Autres</v>
      </c>
      <c r="C9" s="740">
        <f>' calcul coûts commune'!I99+' calcul coûts commune'!I100+' calcul coûts commune'!I101+' calcul coûts commune'!I102+' calcul coûts commune'!I103+' calcul coûts commune'!I104+' calcul coûts commune'!I105+' calcul coûts commune'!I109</f>
        <v>0</v>
      </c>
    </row>
    <row r="10" spans="1:3" s="176" customFormat="1" ht="16.5" thickBot="1" x14ac:dyDescent="0.3">
      <c r="A10" s="227">
        <f>' calcul coûts commune'!A114</f>
        <v>6</v>
      </c>
      <c r="B10" s="228" t="str">
        <f>' calcul coûts commune'!B114</f>
        <v>Poubelles publiques</v>
      </c>
      <c r="C10" s="738">
        <f>' calcul coûts commune'!I115+' calcul coûts commune'!I116+' calcul coûts commune'!I117+' calcul coûts commune'!I118+' calcul coûts commune'!I119+' calcul coûts commune'!I120+' calcul coûts commune'!I122+' calcul coûts commune'!I123</f>
        <v>0</v>
      </c>
    </row>
    <row r="11" spans="1:3" s="176" customFormat="1" ht="16.5" thickBot="1" x14ac:dyDescent="0.3">
      <c r="A11" s="221">
        <f>' calcul coûts commune'!A125</f>
        <v>7</v>
      </c>
      <c r="B11" s="222" t="str">
        <f>' calcul coûts commune'!B125</f>
        <v>Littering</v>
      </c>
      <c r="C11" s="738">
        <f>' calcul coûts commune'!I126+' calcul coûts commune'!I127+' calcul coûts commune'!I128+' calcul coûts commune'!I129+' calcul coûts commune'!I130+' calcul coûts commune'!I133+' calcul coûts commune'!I134</f>
        <v>0</v>
      </c>
    </row>
    <row r="12" spans="1:3" s="176" customFormat="1" ht="16.5" thickBot="1" x14ac:dyDescent="0.3">
      <c r="A12" s="221">
        <f>' calcul coûts commune'!A137</f>
        <v>8</v>
      </c>
      <c r="B12" s="222" t="str">
        <f>' calcul coûts commune'!B137</f>
        <v xml:space="preserve">Nettoyage des rues </v>
      </c>
      <c r="C12" s="738">
        <f>' calcul coûts commune'!I138+' calcul coûts commune'!I139+' calcul coûts commune'!I140+' calcul coûts commune'!I141+' calcul coûts commune'!I142+' calcul coûts commune'!I144+' calcul coûts commune'!I145</f>
        <v>0</v>
      </c>
    </row>
    <row r="13" spans="1:3" s="176" customFormat="1" ht="16.5" thickBot="1" x14ac:dyDescent="0.3">
      <c r="A13" s="221">
        <f>' calcul coûts commune'!A147</f>
        <v>9</v>
      </c>
      <c r="B13" s="222" t="str">
        <f>' calcul coûts commune'!B147</f>
        <v>Déchets de marchés et de manifestations</v>
      </c>
      <c r="C13" s="738">
        <f>' calcul coûts commune'!I148+' calcul coûts commune'!I149+' calcul coûts commune'!I150+' calcul coûts commune'!I151+' calcul coûts commune'!I152+' calcul coûts commune'!I159+' calcul coûts commune'!I160</f>
        <v>0</v>
      </c>
    </row>
    <row r="14" spans="1:3" s="176" customFormat="1" ht="16.5" thickBot="1" x14ac:dyDescent="0.3">
      <c r="A14" s="223">
        <f>' calcul coûts commune'!A167</f>
        <v>10</v>
      </c>
      <c r="B14" s="224" t="str">
        <f>' calcul coûts commune'!B167</f>
        <v>Collectes à domicile avec récipients</v>
      </c>
      <c r="C14" s="739">
        <f>SUM(C15:C19)</f>
        <v>0</v>
      </c>
    </row>
    <row r="15" spans="1:3" s="177" customFormat="1" ht="13.5" outlineLevel="1" thickBot="1" x14ac:dyDescent="0.25">
      <c r="A15" s="225" t="str">
        <f>' calcul coûts commune'!A168</f>
        <v>10.1</v>
      </c>
      <c r="B15" s="226" t="str">
        <f>' calcul coûts commune'!B168</f>
        <v>Biodéchets</v>
      </c>
      <c r="C15" s="740">
        <f>' calcul coûts commune'!I169+' calcul coûts commune'!I170+' calcul coûts commune'!I171+' calcul coûts commune'!I172+' calcul coûts commune'!I173+' calcul coûts commune'!I179+' calcul coûts commune'!I180</f>
        <v>0</v>
      </c>
    </row>
    <row r="16" spans="1:3" s="177" customFormat="1" ht="13.5" outlineLevel="1" thickBot="1" x14ac:dyDescent="0.25">
      <c r="A16" s="225" t="str">
        <f>' calcul coûts commune'!A186</f>
        <v>10.2</v>
      </c>
      <c r="B16" s="226" t="str">
        <f>' calcul coûts commune'!B186</f>
        <v>Déchets de verdure</v>
      </c>
      <c r="C16" s="740">
        <f>' calcul coûts commune'!I187+' calcul coûts commune'!I188+' calcul coûts commune'!I189+' calcul coûts commune'!I190+' calcul coûts commune'!I191+' calcul coûts commune'!I197+' calcul coûts commune'!I198</f>
        <v>0</v>
      </c>
    </row>
    <row r="17" spans="1:3" s="177" customFormat="1" ht="13.5" outlineLevel="1" thickBot="1" x14ac:dyDescent="0.25">
      <c r="A17" s="225" t="str">
        <f>' calcul coûts commune'!A204</f>
        <v>10.3</v>
      </c>
      <c r="B17" s="226" t="str">
        <f>' calcul coûts commune'!B204</f>
        <v>Papier /carton</v>
      </c>
      <c r="C17" s="740">
        <f>' calcul coûts commune'!I205+' calcul coûts commune'!I206+' calcul coûts commune'!I207+' calcul coûts commune'!I208+' calcul coûts commune'!I209+' calcul coûts commune'!I216+' calcul coûts commune'!I217</f>
        <v>0</v>
      </c>
    </row>
    <row r="18" spans="1:3" s="177" customFormat="1" ht="13.5" outlineLevel="1" thickBot="1" x14ac:dyDescent="0.25">
      <c r="A18" s="225" t="str">
        <f>' calcul coûts commune'!A224</f>
        <v>10.4</v>
      </c>
      <c r="B18" s="226" t="str">
        <f>' calcul coûts commune'!B224</f>
        <v xml:space="preserve"> Verre d'emballage </v>
      </c>
      <c r="C18" s="740">
        <f>' calcul coûts commune'!I225+' calcul coûts commune'!I226+' calcul coûts commune'!I227+' calcul coûts commune'!I228+' calcul coûts commune'!I229+' calcul coûts commune'!I236+' calcul coûts commune'!I237</f>
        <v>0</v>
      </c>
    </row>
    <row r="19" spans="1:3" s="177" customFormat="1" ht="13.5" outlineLevel="1" thickBot="1" x14ac:dyDescent="0.25">
      <c r="A19" s="225" t="str">
        <f>' calcul coûts commune'!A244</f>
        <v>10.5</v>
      </c>
      <c r="B19" s="226" t="str">
        <f>' calcul coûts commune'!B244</f>
        <v>Autres</v>
      </c>
      <c r="C19" s="740">
        <f>' calcul coûts commune'!I245+' calcul coûts commune'!I246+' calcul coûts commune'!I247+' calcul coûts commune'!I248+' calcul coûts commune'!I249+' calcul coûts commune'!I256+' calcul coûts commune'!I257</f>
        <v>0</v>
      </c>
    </row>
    <row r="20" spans="1:3" s="176" customFormat="1" ht="16.5" thickBot="1" x14ac:dyDescent="0.3">
      <c r="A20" s="223">
        <f>' calcul coûts commune'!A265</f>
        <v>11</v>
      </c>
      <c r="B20" s="224" t="str">
        <f>' calcul coûts commune'!B265</f>
        <v xml:space="preserve">Collectes à domicile  en vrac </v>
      </c>
      <c r="C20" s="739">
        <f>SUM(C21:C26)</f>
        <v>0</v>
      </c>
    </row>
    <row r="21" spans="1:3" s="177" customFormat="1" ht="13.5" outlineLevel="1" thickBot="1" x14ac:dyDescent="0.25">
      <c r="A21" s="225" t="str">
        <f>' calcul coûts commune'!A266</f>
        <v>11.1</v>
      </c>
      <c r="B21" s="226" t="str">
        <f>' calcul coûts commune'!B266</f>
        <v>Déchets de verdure</v>
      </c>
      <c r="C21" s="740">
        <f>' calcul coûts commune'!I267+' calcul coûts commune'!I268+' calcul coûts commune'!I269+' calcul coûts commune'!I270+' calcul coûts commune'!I276+' calcul coûts commune'!I277</f>
        <v>0</v>
      </c>
    </row>
    <row r="22" spans="1:3" s="177" customFormat="1" ht="13.5" outlineLevel="1" thickBot="1" x14ac:dyDescent="0.25">
      <c r="A22" s="225" t="str">
        <f>' calcul coûts commune'!A283</f>
        <v>11.2</v>
      </c>
      <c r="B22" s="226" t="str">
        <f>' calcul coûts commune'!B283</f>
        <v>Ferraille</v>
      </c>
      <c r="C22" s="740">
        <f>' calcul coûts commune'!I284+' calcul coûts commune'!I285+' calcul coûts commune'!I286+' calcul coûts commune'!I287+' calcul coûts commune'!I293+' calcul coûts commune'!I294</f>
        <v>0</v>
      </c>
    </row>
    <row r="23" spans="1:3" s="177" customFormat="1" ht="13.5" outlineLevel="1" thickBot="1" x14ac:dyDescent="0.25">
      <c r="A23" s="225" t="str">
        <f>' calcul coûts commune'!A300</f>
        <v>11.3</v>
      </c>
      <c r="B23" s="226" t="str">
        <f>' calcul coûts commune'!B300</f>
        <v>Déchets électroniques</v>
      </c>
      <c r="C23" s="740">
        <f>' calcul coûts commune'!I301+' calcul coûts commune'!I302+' calcul coûts commune'!I303+' calcul coûts commune'!I304+' calcul coûts commune'!I311+' calcul coûts commune'!I312</f>
        <v>0</v>
      </c>
    </row>
    <row r="24" spans="1:3" s="177" customFormat="1" ht="13.5" outlineLevel="1" thickBot="1" x14ac:dyDescent="0.25">
      <c r="A24" s="225" t="str">
        <f>' calcul coûts commune'!A319</f>
        <v>11.4</v>
      </c>
      <c r="B24" s="226" t="str">
        <f>' calcul coûts commune'!B319</f>
        <v>PMC</v>
      </c>
      <c r="C24" s="740">
        <f>' calcul coûts commune'!I320+' calcul coûts commune'!I321+' calcul coûts commune'!I322+' calcul coûts commune'!I325</f>
        <v>0</v>
      </c>
    </row>
    <row r="25" spans="1:3" s="177" customFormat="1" ht="13.5" outlineLevel="1" thickBot="1" x14ac:dyDescent="0.25">
      <c r="A25" s="225" t="str">
        <f>' calcul coûts commune'!A328</f>
        <v>11.5</v>
      </c>
      <c r="B25" s="226" t="str">
        <f>' calcul coûts commune'!B328</f>
        <v xml:space="preserve">Vêtements usagés </v>
      </c>
      <c r="C25" s="740">
        <f>' calcul coûts commune'!I329+' calcul coûts commune'!I330+' calcul coûts commune'!I331+' calcul coûts commune'!I332+' calcul coûts commune'!I333+' calcul coûts commune'!I339+' calcul coûts commune'!I340</f>
        <v>0</v>
      </c>
    </row>
    <row r="26" spans="1:3" s="177" customFormat="1" ht="13.5" outlineLevel="1" thickBot="1" x14ac:dyDescent="0.25">
      <c r="A26" s="225" t="str">
        <f>' calcul coûts commune'!A346</f>
        <v>11.6</v>
      </c>
      <c r="B26" s="226" t="str">
        <f>' calcul coûts commune'!B346</f>
        <v>Autres matières recyclables (à spécifier)</v>
      </c>
      <c r="C26" s="740">
        <f>' calcul coûts commune'!I347+' calcul coûts commune'!I348+' calcul coûts commune'!I349+' calcul coûts commune'!I350+' calcul coûts commune'!I357+' calcul coûts commune'!I358</f>
        <v>0</v>
      </c>
    </row>
    <row r="27" spans="1:3" s="176" customFormat="1" ht="35.25" customHeight="1" thickBot="1" x14ac:dyDescent="0.3">
      <c r="A27" s="227" t="str">
        <f>' calcul coûts commune'!A366</f>
        <v>12</v>
      </c>
      <c r="B27" s="228" t="str">
        <f>' calcul coûts commune'!B366</f>
        <v>Installation de compostage / de méthanisation</v>
      </c>
      <c r="C27" s="738">
        <f>' calcul coûts commune'!I367+' calcul coûts commune'!I368+' calcul coûts commune'!I369+' calcul coûts commune'!I370+' calcul coûts commune'!I371+' calcul coûts commune'!I372+' calcul coûts commune'!I373+' calcul coûts commune'!I374+' calcul coûts commune'!I378+' calcul coûts commune'!I379</f>
        <v>0</v>
      </c>
    </row>
    <row r="28" spans="1:3" s="176" customFormat="1" ht="16.5" thickBot="1" x14ac:dyDescent="0.3">
      <c r="A28" s="227" t="str">
        <f>' calcul coûts commune'!A381</f>
        <v>13</v>
      </c>
      <c r="B28" s="228" t="str">
        <f>' calcul coûts commune'!B381</f>
        <v>Collecte des déchets résiduels</v>
      </c>
      <c r="C28" s="738">
        <f>' calcul coûts commune'!I382+' calcul coûts commune'!I383+' calcul coûts commune'!I384+' calcul coûts commune'!I385+' calcul coûts commune'!I386</f>
        <v>0</v>
      </c>
    </row>
    <row r="29" spans="1:3" s="176" customFormat="1" ht="16.5" thickBot="1" x14ac:dyDescent="0.3">
      <c r="A29" s="227" t="str">
        <f>' calcul coûts commune'!A397</f>
        <v>14</v>
      </c>
      <c r="B29" s="228" t="str">
        <f>' calcul coûts commune'!B397</f>
        <v>Collecte des encombrants</v>
      </c>
      <c r="C29" s="738">
        <f>' calcul coûts commune'!I398+' calcul coûts commune'!I399+' calcul coûts commune'!I400+' calcul coûts commune'!I401+' calcul coûts commune'!I406+' calcul coûts commune'!I407</f>
        <v>0</v>
      </c>
    </row>
    <row r="30" spans="1:3" s="176" customFormat="1" ht="16.5" thickBot="1" x14ac:dyDescent="0.3">
      <c r="A30" s="221">
        <f>' calcul coûts commune'!A412</f>
        <v>15</v>
      </c>
      <c r="B30" s="222" t="str">
        <f>' calcul coûts commune'!B412</f>
        <v>Autres</v>
      </c>
      <c r="C30" s="738">
        <f>' calcul coûts commune'!I413</f>
        <v>0</v>
      </c>
    </row>
    <row r="31" spans="1:3" s="176" customFormat="1" ht="16.5" thickBot="1" x14ac:dyDescent="0.3">
      <c r="A31" s="221"/>
      <c r="B31" s="229" t="s">
        <v>636</v>
      </c>
      <c r="C31" s="738">
        <f>C2+C3+C4+C5+C7+C8+C9+C10+C11+C12+C13+C15+C16+C17+C18+C19+C21+C22+C23+C24+C25+C26+C27+C28+C29+C30</f>
        <v>0</v>
      </c>
    </row>
  </sheetData>
  <sheetProtection algorithmName="SHA-512" hashValue="GrlWNl3OlVK96V0r+p5FaIdqeeRmUQoLjIveqZPl29HwrYYu0o0UJgS1yjysEsIuFa0UKbnBSsK3Ofm+bnml2w==" saltValue="zR4sHoE5Wd9A43K7iFGL8Q==" spinCount="100000" sheet="1" formatCells="0" formatColumns="0" formatRows="0" sort="0" autoFilter="0"/>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W121"/>
  <sheetViews>
    <sheetView zoomScale="85" zoomScaleNormal="85" workbookViewId="0">
      <pane xSplit="2" ySplit="12" topLeftCell="K52" activePane="bottomRight" state="frozen"/>
      <selection activeCell="C31" sqref="C31"/>
      <selection pane="topRight" activeCell="C31" sqref="C31"/>
      <selection pane="bottomLeft" activeCell="C31" sqref="C31"/>
      <selection pane="bottomRight" activeCell="B71" sqref="B71"/>
    </sheetView>
  </sheetViews>
  <sheetFormatPr baseColWidth="10" defaultRowHeight="15" outlineLevelRow="3" x14ac:dyDescent="0.25"/>
  <cols>
    <col min="1" max="1" width="7.7109375" customWidth="1"/>
    <col min="2" max="2" width="41.42578125" customWidth="1"/>
    <col min="3" max="3" width="14.42578125" style="71" customWidth="1"/>
    <col min="4" max="4" width="40.85546875" customWidth="1"/>
    <col min="5" max="5" width="17.140625" customWidth="1"/>
    <col min="6" max="6" width="12.140625" customWidth="1"/>
    <col min="7" max="7" width="5.7109375" style="12" customWidth="1"/>
    <col min="8" max="9" width="11.5703125" customWidth="1"/>
    <col min="10" max="10" width="43.5703125" customWidth="1"/>
    <col min="11" max="11" width="17.140625" bestFit="1" customWidth="1"/>
    <col min="12" max="12" width="12.140625" customWidth="1"/>
    <col min="13" max="13" width="5.7109375" style="12" customWidth="1"/>
    <col min="15" max="15" width="11.5703125" style="742"/>
    <col min="16" max="16" width="39" customWidth="1"/>
    <col min="17" max="17" width="20" customWidth="1"/>
    <col min="18" max="18" width="15.85546875" customWidth="1"/>
    <col min="19" max="19" width="5.7109375" style="12" customWidth="1"/>
    <col min="21" max="21" width="11.42578125" style="742"/>
    <col min="23" max="23" width="47.42578125" customWidth="1"/>
  </cols>
  <sheetData>
    <row r="1" spans="1:23" x14ac:dyDescent="0.25">
      <c r="A1" s="858" t="s">
        <v>704</v>
      </c>
      <c r="B1" s="858" t="s">
        <v>703</v>
      </c>
    </row>
    <row r="2" spans="1:23" x14ac:dyDescent="0.25">
      <c r="B2" s="31" t="s">
        <v>669</v>
      </c>
      <c r="D2" s="47" t="s">
        <v>633</v>
      </c>
      <c r="E2" s="47" t="s">
        <v>665</v>
      </c>
      <c r="F2" s="45"/>
      <c r="G2" s="45"/>
      <c r="H2" s="51">
        <v>2000</v>
      </c>
      <c r="S2"/>
    </row>
    <row r="3" spans="1:23" x14ac:dyDescent="0.25">
      <c r="B3" s="908" t="s">
        <v>683</v>
      </c>
      <c r="C3" s="909" t="s">
        <v>535</v>
      </c>
      <c r="D3" s="358" t="s">
        <v>634</v>
      </c>
      <c r="E3" s="48" t="s">
        <v>542</v>
      </c>
      <c r="F3" s="49"/>
      <c r="G3" s="50"/>
      <c r="H3" s="52">
        <v>-2000</v>
      </c>
      <c r="I3" s="909" t="s">
        <v>535</v>
      </c>
      <c r="J3" s="907" t="s">
        <v>683</v>
      </c>
      <c r="K3" s="31"/>
      <c r="O3" s="909" t="s">
        <v>535</v>
      </c>
      <c r="P3" s="907" t="s">
        <v>683</v>
      </c>
      <c r="Q3" s="31"/>
    </row>
    <row r="4" spans="1:23" x14ac:dyDescent="0.25">
      <c r="B4" s="70" t="s">
        <v>172</v>
      </c>
      <c r="C4" s="12" t="s">
        <v>174</v>
      </c>
      <c r="D4" t="s">
        <v>173</v>
      </c>
      <c r="I4" s="12" t="s">
        <v>174</v>
      </c>
      <c r="J4" t="s">
        <v>173</v>
      </c>
      <c r="O4" s="12" t="s">
        <v>174</v>
      </c>
      <c r="P4" t="s">
        <v>173</v>
      </c>
    </row>
    <row r="5" spans="1:23" ht="15" customHeight="1" x14ac:dyDescent="0.25">
      <c r="B5" s="70" t="s">
        <v>461</v>
      </c>
      <c r="C5" s="12" t="s">
        <v>175</v>
      </c>
      <c r="D5" t="s">
        <v>578</v>
      </c>
      <c r="I5" s="12" t="s">
        <v>175</v>
      </c>
      <c r="J5" t="s">
        <v>578</v>
      </c>
      <c r="O5" s="12" t="s">
        <v>175</v>
      </c>
      <c r="P5" t="s">
        <v>578</v>
      </c>
    </row>
    <row r="6" spans="1:23" x14ac:dyDescent="0.25">
      <c r="B6" s="70" t="s">
        <v>170</v>
      </c>
      <c r="C6" s="12" t="s">
        <v>176</v>
      </c>
      <c r="D6" t="s">
        <v>536</v>
      </c>
      <c r="I6" s="12" t="s">
        <v>176</v>
      </c>
      <c r="J6" t="s">
        <v>536</v>
      </c>
      <c r="O6" s="12" t="s">
        <v>176</v>
      </c>
      <c r="P6" t="s">
        <v>536</v>
      </c>
    </row>
    <row r="7" spans="1:23" x14ac:dyDescent="0.25">
      <c r="B7" s="70" t="s">
        <v>171</v>
      </c>
      <c r="C7" s="12" t="s">
        <v>177</v>
      </c>
      <c r="D7" t="s">
        <v>537</v>
      </c>
      <c r="I7" s="12" t="s">
        <v>177</v>
      </c>
      <c r="J7" t="s">
        <v>537</v>
      </c>
      <c r="O7" s="12" t="s">
        <v>177</v>
      </c>
      <c r="P7" t="s">
        <v>537</v>
      </c>
    </row>
    <row r="8" spans="1:23" x14ac:dyDescent="0.25">
      <c r="C8"/>
      <c r="W8" s="496" t="s">
        <v>685</v>
      </c>
    </row>
    <row r="9" spans="1:23" ht="12" customHeight="1" thickBot="1" x14ac:dyDescent="0.3">
      <c r="B9" s="31"/>
      <c r="D9" s="71"/>
      <c r="E9" s="71"/>
      <c r="F9" s="71"/>
      <c r="G9" s="71"/>
      <c r="H9" s="71"/>
      <c r="S9"/>
      <c r="W9" s="247"/>
    </row>
    <row r="10" spans="1:23" ht="21" customHeight="1" thickBot="1" x14ac:dyDescent="0.3">
      <c r="A10" s="1015" t="s">
        <v>154</v>
      </c>
      <c r="B10" s="1016"/>
      <c r="C10" s="1017"/>
      <c r="D10" s="1032"/>
      <c r="E10" s="80"/>
      <c r="F10" s="1033" t="s">
        <v>392</v>
      </c>
      <c r="G10" s="1033"/>
      <c r="H10" s="1033"/>
      <c r="I10" s="240"/>
      <c r="J10" s="144"/>
      <c r="K10" s="145"/>
      <c r="L10" s="1038" t="s">
        <v>391</v>
      </c>
      <c r="M10" s="1038"/>
      <c r="N10" s="1038"/>
      <c r="O10" s="743"/>
      <c r="P10" s="156"/>
      <c r="Q10" s="157"/>
      <c r="R10" s="1039" t="s">
        <v>390</v>
      </c>
      <c r="S10" s="1039"/>
      <c r="T10" s="1039"/>
      <c r="U10" s="761"/>
      <c r="W10" s="494"/>
    </row>
    <row r="11" spans="1:23" ht="15.75" thickBot="1" x14ac:dyDescent="0.3">
      <c r="A11" s="2" t="s">
        <v>155</v>
      </c>
      <c r="B11" s="40" t="s">
        <v>538</v>
      </c>
      <c r="C11" s="994"/>
      <c r="D11" s="996"/>
      <c r="E11" s="81"/>
      <c r="F11" s="82"/>
      <c r="G11" s="73"/>
      <c r="H11" s="83"/>
      <c r="I11" s="241"/>
      <c r="J11" s="146"/>
      <c r="K11" s="147"/>
      <c r="L11" s="148"/>
      <c r="M11" s="149"/>
      <c r="N11" s="150"/>
      <c r="O11" s="744"/>
      <c r="P11" s="158"/>
      <c r="Q11" s="159"/>
      <c r="R11" s="160"/>
      <c r="S11" s="161"/>
      <c r="T11" s="162"/>
      <c r="U11" s="762"/>
      <c r="W11" s="494"/>
    </row>
    <row r="12" spans="1:23" ht="27" customHeight="1" thickBot="1" x14ac:dyDescent="0.3">
      <c r="A12" s="8"/>
      <c r="B12" s="5"/>
      <c r="C12" s="77" t="s">
        <v>155</v>
      </c>
      <c r="D12" s="74" t="s">
        <v>156</v>
      </c>
      <c r="E12" s="84" t="s">
        <v>539</v>
      </c>
      <c r="F12" s="85" t="s">
        <v>534</v>
      </c>
      <c r="G12" s="86" t="s">
        <v>208</v>
      </c>
      <c r="H12" s="87" t="s">
        <v>209</v>
      </c>
      <c r="I12" s="242" t="s">
        <v>520</v>
      </c>
      <c r="J12" s="151" t="s">
        <v>156</v>
      </c>
      <c r="K12" s="152" t="s">
        <v>539</v>
      </c>
      <c r="L12" s="153" t="s">
        <v>532</v>
      </c>
      <c r="M12" s="154" t="s">
        <v>567</v>
      </c>
      <c r="N12" s="155" t="s">
        <v>209</v>
      </c>
      <c r="O12" s="745" t="s">
        <v>568</v>
      </c>
      <c r="P12" s="163" t="s">
        <v>156</v>
      </c>
      <c r="Q12" s="164" t="s">
        <v>539</v>
      </c>
      <c r="R12" s="165" t="s">
        <v>532</v>
      </c>
      <c r="S12" s="166" t="s">
        <v>567</v>
      </c>
      <c r="T12" s="167" t="s">
        <v>209</v>
      </c>
      <c r="U12" s="165" t="s">
        <v>568</v>
      </c>
      <c r="W12" s="494"/>
    </row>
    <row r="13" spans="1:23" ht="36.75" thickBot="1" x14ac:dyDescent="0.3">
      <c r="A13" s="182">
        <f>' calcul coûts commune'!A31</f>
        <v>3</v>
      </c>
      <c r="B13" s="198" t="str">
        <f>' calcul coûts commune'!B31</f>
        <v>Centre de ressources</v>
      </c>
      <c r="C13" s="91"/>
      <c r="D13" s="90" t="s">
        <v>521</v>
      </c>
      <c r="E13" s="207">
        <f>' calcul coûts commune'!J51</f>
        <v>0</v>
      </c>
      <c r="F13" s="208" t="s">
        <v>572</v>
      </c>
      <c r="G13" s="209"/>
      <c r="H13" s="210"/>
      <c r="I13" s="243"/>
      <c r="J13" s="211" t="s">
        <v>569</v>
      </c>
      <c r="K13" s="210">
        <f>SUM(' calcul coûts commune'!J34:J42,' calcul coûts commune'!J46:J48)</f>
        <v>0</v>
      </c>
      <c r="L13" s="208" t="s">
        <v>572</v>
      </c>
      <c r="M13" s="209"/>
      <c r="N13" s="210"/>
      <c r="O13" s="746"/>
      <c r="P13" s="207"/>
      <c r="Q13" s="207"/>
      <c r="R13" s="207"/>
      <c r="S13" s="207"/>
      <c r="T13" s="207"/>
      <c r="U13" s="763"/>
      <c r="W13" s="494"/>
    </row>
    <row r="14" spans="1:23" ht="15.75" outlineLevel="1" thickBot="1" x14ac:dyDescent="0.3">
      <c r="A14" s="38"/>
      <c r="B14" s="26"/>
      <c r="C14" s="91"/>
      <c r="D14" s="90" t="s">
        <v>540</v>
      </c>
      <c r="E14" s="102">
        <f>' calcul coûts commune'!J44</f>
        <v>0</v>
      </c>
      <c r="F14" s="99"/>
      <c r="G14" s="100"/>
      <c r="H14" s="101"/>
      <c r="I14" s="244"/>
      <c r="J14" s="175" t="s">
        <v>570</v>
      </c>
      <c r="K14" s="212">
        <f>' calcul coûts commune'!J50+' calcul coûts commune'!J44</f>
        <v>0</v>
      </c>
      <c r="L14" s="99"/>
      <c r="M14" s="100"/>
      <c r="N14" s="101"/>
      <c r="O14" s="747"/>
      <c r="P14" s="98"/>
      <c r="Q14" s="98"/>
      <c r="R14" s="98"/>
      <c r="S14" s="98"/>
      <c r="T14" s="98"/>
      <c r="U14" s="764"/>
      <c r="W14" s="494"/>
    </row>
    <row r="15" spans="1:23" ht="16.5" outlineLevel="1" thickBot="1" x14ac:dyDescent="0.3">
      <c r="A15" s="38"/>
      <c r="B15" s="26"/>
      <c r="C15" s="91"/>
      <c r="D15" s="90" t="s">
        <v>522</v>
      </c>
      <c r="E15" s="103">
        <f>E13-E14</f>
        <v>0</v>
      </c>
      <c r="F15" s="99"/>
      <c r="G15" s="100"/>
      <c r="H15" s="101"/>
      <c r="I15" s="244"/>
      <c r="J15" s="175" t="s">
        <v>571</v>
      </c>
      <c r="K15" s="168">
        <f>K13</f>
        <v>0</v>
      </c>
      <c r="L15" s="99"/>
      <c r="M15" s="100"/>
      <c r="N15" s="101"/>
      <c r="O15" s="747"/>
      <c r="P15" s="98"/>
      <c r="Q15" s="98"/>
      <c r="R15" s="98"/>
      <c r="S15" s="98"/>
      <c r="T15" s="98"/>
      <c r="U15" s="764"/>
      <c r="W15" s="494"/>
    </row>
    <row r="16" spans="1:23" ht="15.75" outlineLevel="1" thickBot="1" x14ac:dyDescent="0.3">
      <c r="A16" s="38"/>
      <c r="B16" s="26"/>
      <c r="C16" s="79" t="s">
        <v>206</v>
      </c>
      <c r="D16" s="230"/>
      <c r="E16" s="886"/>
      <c r="F16" s="231"/>
      <c r="G16" s="232"/>
      <c r="H16" s="233"/>
      <c r="I16" s="238" t="str">
        <f>IF(H16="","",E16/H16)</f>
        <v/>
      </c>
      <c r="J16" s="237"/>
      <c r="K16" s="886"/>
      <c r="L16" s="231"/>
      <c r="M16" s="232"/>
      <c r="N16" s="233"/>
      <c r="O16" s="748" t="str">
        <f>IF(N16="","",K16/N16)</f>
        <v/>
      </c>
      <c r="P16" s="207"/>
      <c r="Q16" s="207"/>
      <c r="R16" s="207"/>
      <c r="S16" s="207"/>
      <c r="T16" s="207"/>
      <c r="U16" s="763"/>
      <c r="W16" s="494"/>
    </row>
    <row r="17" spans="1:23" ht="15.75" outlineLevel="1" thickBot="1" x14ac:dyDescent="0.3">
      <c r="A17" s="38"/>
      <c r="B17" s="26"/>
      <c r="C17" s="79" t="s">
        <v>207</v>
      </c>
      <c r="D17" s="230"/>
      <c r="E17" s="886"/>
      <c r="F17" s="231"/>
      <c r="G17" s="232"/>
      <c r="H17" s="233"/>
      <c r="I17" s="238" t="str">
        <f t="shared" ref="I17:I35" si="0">IF(H17="","",E17/H17)</f>
        <v/>
      </c>
      <c r="J17" s="237"/>
      <c r="K17" s="886"/>
      <c r="L17" s="231"/>
      <c r="M17" s="232"/>
      <c r="N17" s="233"/>
      <c r="O17" s="748" t="str">
        <f t="shared" ref="O17:O35" si="1">IF(N17="","",K17/N17)</f>
        <v/>
      </c>
      <c r="P17" s="207"/>
      <c r="Q17" s="207"/>
      <c r="R17" s="207"/>
      <c r="S17" s="207"/>
      <c r="T17" s="207"/>
      <c r="U17" s="763"/>
      <c r="W17" s="494"/>
    </row>
    <row r="18" spans="1:23" ht="15.75" outlineLevel="1" thickBot="1" x14ac:dyDescent="0.3">
      <c r="A18" s="38"/>
      <c r="B18" s="26"/>
      <c r="C18" s="79" t="s">
        <v>210</v>
      </c>
      <c r="D18" s="230"/>
      <c r="E18" s="886"/>
      <c r="F18" s="231"/>
      <c r="G18" s="232"/>
      <c r="H18" s="233"/>
      <c r="I18" s="238" t="str">
        <f t="shared" si="0"/>
        <v/>
      </c>
      <c r="J18" s="237"/>
      <c r="K18" s="886"/>
      <c r="L18" s="231"/>
      <c r="M18" s="232"/>
      <c r="N18" s="233"/>
      <c r="O18" s="748" t="str">
        <f t="shared" si="1"/>
        <v/>
      </c>
      <c r="P18" s="207"/>
      <c r="Q18" s="207"/>
      <c r="R18" s="207"/>
      <c r="S18" s="207"/>
      <c r="T18" s="207"/>
      <c r="U18" s="763"/>
      <c r="W18" s="494"/>
    </row>
    <row r="19" spans="1:23" ht="15.75" outlineLevel="1" thickBot="1" x14ac:dyDescent="0.3">
      <c r="A19" s="38"/>
      <c r="B19" s="26"/>
      <c r="C19" s="79" t="s">
        <v>211</v>
      </c>
      <c r="D19" s="230"/>
      <c r="E19" s="886"/>
      <c r="F19" s="231"/>
      <c r="G19" s="232"/>
      <c r="H19" s="233"/>
      <c r="I19" s="238" t="str">
        <f t="shared" si="0"/>
        <v/>
      </c>
      <c r="J19" s="237"/>
      <c r="K19" s="886"/>
      <c r="L19" s="231"/>
      <c r="M19" s="232"/>
      <c r="N19" s="233"/>
      <c r="O19" s="748" t="str">
        <f t="shared" si="1"/>
        <v/>
      </c>
      <c r="P19" s="207"/>
      <c r="Q19" s="207"/>
      <c r="R19" s="207"/>
      <c r="S19" s="207"/>
      <c r="T19" s="207"/>
      <c r="U19" s="763"/>
      <c r="W19" s="494"/>
    </row>
    <row r="20" spans="1:23" ht="15.75" outlineLevel="1" thickBot="1" x14ac:dyDescent="0.3">
      <c r="A20" s="38"/>
      <c r="B20" s="26"/>
      <c r="C20" s="79" t="s">
        <v>212</v>
      </c>
      <c r="D20" s="230"/>
      <c r="E20" s="886"/>
      <c r="F20" s="231"/>
      <c r="G20" s="232"/>
      <c r="H20" s="233"/>
      <c r="I20" s="238" t="str">
        <f t="shared" si="0"/>
        <v/>
      </c>
      <c r="J20" s="237"/>
      <c r="K20" s="886"/>
      <c r="L20" s="231"/>
      <c r="M20" s="232"/>
      <c r="N20" s="233"/>
      <c r="O20" s="748" t="str">
        <f t="shared" si="1"/>
        <v/>
      </c>
      <c r="P20" s="207"/>
      <c r="Q20" s="207"/>
      <c r="R20" s="207"/>
      <c r="S20" s="207"/>
      <c r="T20" s="207"/>
      <c r="U20" s="763"/>
      <c r="W20" s="494"/>
    </row>
    <row r="21" spans="1:23" ht="15.75" outlineLevel="1" thickBot="1" x14ac:dyDescent="0.3">
      <c r="A21" s="38"/>
      <c r="B21" s="26"/>
      <c r="C21" s="79" t="s">
        <v>213</v>
      </c>
      <c r="D21" s="230"/>
      <c r="E21" s="886"/>
      <c r="F21" s="231"/>
      <c r="G21" s="232"/>
      <c r="H21" s="233"/>
      <c r="I21" s="238" t="str">
        <f t="shared" si="0"/>
        <v/>
      </c>
      <c r="J21" s="237"/>
      <c r="K21" s="886"/>
      <c r="L21" s="231"/>
      <c r="M21" s="232"/>
      <c r="N21" s="233"/>
      <c r="O21" s="748" t="str">
        <f t="shared" si="1"/>
        <v/>
      </c>
      <c r="P21" s="207"/>
      <c r="Q21" s="207"/>
      <c r="R21" s="207"/>
      <c r="S21" s="207"/>
      <c r="T21" s="207"/>
      <c r="U21" s="763"/>
      <c r="W21" s="494"/>
    </row>
    <row r="22" spans="1:23" ht="15.75" outlineLevel="1" thickBot="1" x14ac:dyDescent="0.3">
      <c r="A22" s="38"/>
      <c r="B22" s="26"/>
      <c r="C22" s="79" t="s">
        <v>214</v>
      </c>
      <c r="D22" s="230"/>
      <c r="E22" s="886"/>
      <c r="F22" s="231"/>
      <c r="G22" s="232"/>
      <c r="H22" s="233"/>
      <c r="I22" s="238" t="str">
        <f t="shared" si="0"/>
        <v/>
      </c>
      <c r="J22" s="237"/>
      <c r="K22" s="886"/>
      <c r="L22" s="231"/>
      <c r="M22" s="232"/>
      <c r="N22" s="233"/>
      <c r="O22" s="748" t="str">
        <f t="shared" si="1"/>
        <v/>
      </c>
      <c r="P22" s="207"/>
      <c r="Q22" s="207"/>
      <c r="R22" s="207"/>
      <c r="S22" s="207"/>
      <c r="T22" s="207"/>
      <c r="U22" s="763"/>
      <c r="W22" s="494"/>
    </row>
    <row r="23" spans="1:23" ht="15.75" outlineLevel="1" thickBot="1" x14ac:dyDescent="0.3">
      <c r="A23" s="38"/>
      <c r="B23" s="26"/>
      <c r="C23" s="79" t="s">
        <v>215</v>
      </c>
      <c r="D23" s="230"/>
      <c r="E23" s="886"/>
      <c r="F23" s="231"/>
      <c r="G23" s="232"/>
      <c r="H23" s="233"/>
      <c r="I23" s="238" t="str">
        <f t="shared" si="0"/>
        <v/>
      </c>
      <c r="J23" s="237"/>
      <c r="K23" s="886"/>
      <c r="L23" s="231"/>
      <c r="M23" s="232"/>
      <c r="N23" s="233"/>
      <c r="O23" s="748" t="str">
        <f t="shared" si="1"/>
        <v/>
      </c>
      <c r="P23" s="207"/>
      <c r="Q23" s="207"/>
      <c r="R23" s="207"/>
      <c r="S23" s="207"/>
      <c r="T23" s="207"/>
      <c r="U23" s="763"/>
      <c r="W23" s="494"/>
    </row>
    <row r="24" spans="1:23" ht="15.75" outlineLevel="1" thickBot="1" x14ac:dyDescent="0.3">
      <c r="A24" s="38"/>
      <c r="B24" s="26"/>
      <c r="C24" s="79" t="s">
        <v>216</v>
      </c>
      <c r="D24" s="230"/>
      <c r="E24" s="887"/>
      <c r="F24" s="234"/>
      <c r="G24" s="235"/>
      <c r="H24" s="236"/>
      <c r="I24" s="239" t="str">
        <f t="shared" si="0"/>
        <v/>
      </c>
      <c r="J24" s="230"/>
      <c r="K24" s="886"/>
      <c r="L24" s="231"/>
      <c r="M24" s="232"/>
      <c r="N24" s="233"/>
      <c r="O24" s="748" t="str">
        <f t="shared" si="1"/>
        <v/>
      </c>
      <c r="P24" s="207"/>
      <c r="Q24" s="207"/>
      <c r="R24" s="207"/>
      <c r="S24" s="207"/>
      <c r="T24" s="207"/>
      <c r="U24" s="763"/>
      <c r="W24" s="494"/>
    </row>
    <row r="25" spans="1:23" ht="15.75" outlineLevel="1" thickBot="1" x14ac:dyDescent="0.3">
      <c r="A25" s="38"/>
      <c r="B25" s="26"/>
      <c r="C25" s="79" t="s">
        <v>217</v>
      </c>
      <c r="D25" s="230"/>
      <c r="E25" s="887"/>
      <c r="F25" s="234"/>
      <c r="G25" s="235"/>
      <c r="H25" s="236"/>
      <c r="I25" s="239" t="str">
        <f t="shared" si="0"/>
        <v/>
      </c>
      <c r="J25" s="230"/>
      <c r="K25" s="886"/>
      <c r="L25" s="231"/>
      <c r="M25" s="232"/>
      <c r="N25" s="233"/>
      <c r="O25" s="748" t="str">
        <f t="shared" si="1"/>
        <v/>
      </c>
      <c r="P25" s="207"/>
      <c r="Q25" s="207"/>
      <c r="R25" s="207"/>
      <c r="S25" s="207"/>
      <c r="T25" s="207"/>
      <c r="U25" s="763"/>
      <c r="W25" s="494"/>
    </row>
    <row r="26" spans="1:23" ht="15.75" outlineLevel="1" thickBot="1" x14ac:dyDescent="0.3">
      <c r="A26" s="38"/>
      <c r="B26" s="26"/>
      <c r="C26" s="79" t="s">
        <v>218</v>
      </c>
      <c r="D26" s="230"/>
      <c r="E26" s="887"/>
      <c r="F26" s="234"/>
      <c r="G26" s="235"/>
      <c r="H26" s="236"/>
      <c r="I26" s="239" t="str">
        <f t="shared" si="0"/>
        <v/>
      </c>
      <c r="J26" s="230"/>
      <c r="K26" s="886"/>
      <c r="L26" s="231"/>
      <c r="M26" s="232"/>
      <c r="N26" s="233"/>
      <c r="O26" s="748" t="str">
        <f t="shared" si="1"/>
        <v/>
      </c>
      <c r="P26" s="207"/>
      <c r="Q26" s="207"/>
      <c r="R26" s="207"/>
      <c r="S26" s="207"/>
      <c r="T26" s="207"/>
      <c r="U26" s="763"/>
      <c r="W26" s="494"/>
    </row>
    <row r="27" spans="1:23" ht="15.75" outlineLevel="1" thickBot="1" x14ac:dyDescent="0.3">
      <c r="A27" s="38"/>
      <c r="B27" s="26"/>
      <c r="C27" s="79" t="s">
        <v>219</v>
      </c>
      <c r="D27" s="230"/>
      <c r="E27" s="887"/>
      <c r="F27" s="234"/>
      <c r="G27" s="235"/>
      <c r="H27" s="236"/>
      <c r="I27" s="239" t="str">
        <f t="shared" si="0"/>
        <v/>
      </c>
      <c r="J27" s="230"/>
      <c r="K27" s="886"/>
      <c r="L27" s="231"/>
      <c r="M27" s="232"/>
      <c r="N27" s="233"/>
      <c r="O27" s="748" t="str">
        <f t="shared" si="1"/>
        <v/>
      </c>
      <c r="P27" s="207"/>
      <c r="Q27" s="207"/>
      <c r="R27" s="207"/>
      <c r="S27" s="207"/>
      <c r="T27" s="207"/>
      <c r="U27" s="763"/>
      <c r="W27" s="494"/>
    </row>
    <row r="28" spans="1:23" ht="15.75" outlineLevel="1" thickBot="1" x14ac:dyDescent="0.3">
      <c r="A28" s="38"/>
      <c r="B28" s="26"/>
      <c r="C28" s="79" t="s">
        <v>220</v>
      </c>
      <c r="D28" s="230"/>
      <c r="E28" s="887"/>
      <c r="F28" s="234"/>
      <c r="G28" s="235"/>
      <c r="H28" s="236"/>
      <c r="I28" s="239" t="str">
        <f t="shared" si="0"/>
        <v/>
      </c>
      <c r="J28" s="230"/>
      <c r="K28" s="886"/>
      <c r="L28" s="231"/>
      <c r="M28" s="232"/>
      <c r="N28" s="233"/>
      <c r="O28" s="748" t="str">
        <f t="shared" si="1"/>
        <v/>
      </c>
      <c r="P28" s="207"/>
      <c r="Q28" s="207"/>
      <c r="R28" s="207"/>
      <c r="S28" s="207"/>
      <c r="T28" s="207"/>
      <c r="U28" s="763"/>
      <c r="W28" s="494"/>
    </row>
    <row r="29" spans="1:23" ht="15.75" outlineLevel="1" thickBot="1" x14ac:dyDescent="0.3">
      <c r="A29" s="38"/>
      <c r="B29" s="26"/>
      <c r="C29" s="79" t="s">
        <v>221</v>
      </c>
      <c r="D29" s="230"/>
      <c r="E29" s="887"/>
      <c r="F29" s="234"/>
      <c r="G29" s="235"/>
      <c r="H29" s="236"/>
      <c r="I29" s="239" t="str">
        <f t="shared" si="0"/>
        <v/>
      </c>
      <c r="J29" s="230"/>
      <c r="K29" s="886"/>
      <c r="L29" s="231"/>
      <c r="M29" s="232"/>
      <c r="N29" s="233"/>
      <c r="O29" s="748" t="str">
        <f t="shared" si="1"/>
        <v/>
      </c>
      <c r="P29" s="207"/>
      <c r="Q29" s="207"/>
      <c r="R29" s="207"/>
      <c r="S29" s="207"/>
      <c r="T29" s="207"/>
      <c r="U29" s="763"/>
      <c r="W29" s="494"/>
    </row>
    <row r="30" spans="1:23" ht="15.75" outlineLevel="1" thickBot="1" x14ac:dyDescent="0.3">
      <c r="A30" s="38"/>
      <c r="B30" s="26"/>
      <c r="C30" s="79" t="s">
        <v>222</v>
      </c>
      <c r="D30" s="230"/>
      <c r="E30" s="887"/>
      <c r="F30" s="234"/>
      <c r="G30" s="235"/>
      <c r="H30" s="236"/>
      <c r="I30" s="239" t="str">
        <f t="shared" si="0"/>
        <v/>
      </c>
      <c r="J30" s="230"/>
      <c r="K30" s="886"/>
      <c r="L30" s="231"/>
      <c r="M30" s="232"/>
      <c r="N30" s="233"/>
      <c r="O30" s="748" t="str">
        <f t="shared" si="1"/>
        <v/>
      </c>
      <c r="P30" s="207"/>
      <c r="Q30" s="207"/>
      <c r="R30" s="207"/>
      <c r="S30" s="207"/>
      <c r="T30" s="207"/>
      <c r="U30" s="763"/>
      <c r="W30" s="494"/>
    </row>
    <row r="31" spans="1:23" ht="15.75" outlineLevel="1" thickBot="1" x14ac:dyDescent="0.3">
      <c r="A31" s="38"/>
      <c r="B31" s="26"/>
      <c r="C31" s="79" t="s">
        <v>223</v>
      </c>
      <c r="D31" s="230"/>
      <c r="E31" s="887"/>
      <c r="F31" s="234"/>
      <c r="G31" s="235"/>
      <c r="H31" s="236"/>
      <c r="I31" s="239" t="str">
        <f t="shared" si="0"/>
        <v/>
      </c>
      <c r="J31" s="230"/>
      <c r="K31" s="886"/>
      <c r="L31" s="231"/>
      <c r="M31" s="232"/>
      <c r="N31" s="233"/>
      <c r="O31" s="748" t="str">
        <f t="shared" si="1"/>
        <v/>
      </c>
      <c r="P31" s="207"/>
      <c r="Q31" s="207"/>
      <c r="R31" s="207"/>
      <c r="S31" s="207"/>
      <c r="T31" s="207"/>
      <c r="U31" s="763"/>
      <c r="W31" s="494"/>
    </row>
    <row r="32" spans="1:23" ht="15.75" outlineLevel="1" thickBot="1" x14ac:dyDescent="0.3">
      <c r="A32" s="38"/>
      <c r="B32" s="26"/>
      <c r="C32" s="79" t="s">
        <v>224</v>
      </c>
      <c r="D32" s="230"/>
      <c r="E32" s="887"/>
      <c r="F32" s="234"/>
      <c r="G32" s="235"/>
      <c r="H32" s="236"/>
      <c r="I32" s="239" t="str">
        <f t="shared" si="0"/>
        <v/>
      </c>
      <c r="J32" s="230"/>
      <c r="K32" s="886"/>
      <c r="L32" s="231"/>
      <c r="M32" s="232"/>
      <c r="N32" s="233"/>
      <c r="O32" s="748" t="str">
        <f t="shared" si="1"/>
        <v/>
      </c>
      <c r="P32" s="207"/>
      <c r="Q32" s="207"/>
      <c r="R32" s="207"/>
      <c r="S32" s="207"/>
      <c r="T32" s="207"/>
      <c r="U32" s="763"/>
      <c r="W32" s="494"/>
    </row>
    <row r="33" spans="1:23" ht="15.75" outlineLevel="1" thickBot="1" x14ac:dyDescent="0.3">
      <c r="A33" s="38"/>
      <c r="B33" s="26"/>
      <c r="C33" s="79" t="s">
        <v>225</v>
      </c>
      <c r="D33" s="230"/>
      <c r="E33" s="887"/>
      <c r="F33" s="234"/>
      <c r="G33" s="235"/>
      <c r="H33" s="236"/>
      <c r="I33" s="239" t="str">
        <f t="shared" si="0"/>
        <v/>
      </c>
      <c r="J33" s="230"/>
      <c r="K33" s="886"/>
      <c r="L33" s="231"/>
      <c r="M33" s="232"/>
      <c r="N33" s="233"/>
      <c r="O33" s="748" t="str">
        <f t="shared" si="1"/>
        <v/>
      </c>
      <c r="P33" s="207"/>
      <c r="Q33" s="207"/>
      <c r="R33" s="207"/>
      <c r="S33" s="207"/>
      <c r="T33" s="207"/>
      <c r="U33" s="763"/>
      <c r="W33" s="494"/>
    </row>
    <row r="34" spans="1:23" ht="15.75" outlineLevel="1" thickBot="1" x14ac:dyDescent="0.3">
      <c r="A34" s="38"/>
      <c r="B34" s="26"/>
      <c r="C34" s="79" t="s">
        <v>226</v>
      </c>
      <c r="D34" s="230"/>
      <c r="E34" s="887"/>
      <c r="F34" s="234"/>
      <c r="G34" s="235"/>
      <c r="H34" s="236"/>
      <c r="I34" s="239" t="str">
        <f t="shared" si="0"/>
        <v/>
      </c>
      <c r="J34" s="230"/>
      <c r="K34" s="886"/>
      <c r="L34" s="231"/>
      <c r="M34" s="232"/>
      <c r="N34" s="233"/>
      <c r="O34" s="748" t="str">
        <f t="shared" si="1"/>
        <v/>
      </c>
      <c r="P34" s="207"/>
      <c r="Q34" s="207"/>
      <c r="R34" s="207"/>
      <c r="S34" s="207"/>
      <c r="T34" s="207"/>
      <c r="U34" s="763"/>
      <c r="W34" s="494"/>
    </row>
    <row r="35" spans="1:23" ht="15.75" outlineLevel="1" thickBot="1" x14ac:dyDescent="0.3">
      <c r="A35" s="25"/>
      <c r="B35" s="3"/>
      <c r="C35" s="79" t="s">
        <v>227</v>
      </c>
      <c r="D35" s="230"/>
      <c r="E35" s="887"/>
      <c r="F35" s="234"/>
      <c r="G35" s="235"/>
      <c r="H35" s="236"/>
      <c r="I35" s="239" t="str">
        <f t="shared" si="0"/>
        <v/>
      </c>
      <c r="J35" s="230"/>
      <c r="K35" s="886"/>
      <c r="L35" s="231"/>
      <c r="M35" s="232"/>
      <c r="N35" s="233"/>
      <c r="O35" s="748" t="str">
        <f t="shared" si="1"/>
        <v/>
      </c>
      <c r="P35" s="207"/>
      <c r="Q35" s="207"/>
      <c r="R35" s="207"/>
      <c r="S35" s="207"/>
      <c r="T35" s="207"/>
      <c r="U35" s="763"/>
      <c r="W35" s="494"/>
    </row>
    <row r="36" spans="1:23" ht="57" customHeight="1" outlineLevel="1" thickBot="1" x14ac:dyDescent="0.3">
      <c r="A36" s="1020" t="str">
        <f>' calcul coûts commune'!A51:B51</f>
        <v>Total section budgétaire 3</v>
      </c>
      <c r="B36" s="1021"/>
      <c r="C36" s="65"/>
      <c r="D36" s="66"/>
      <c r="E36" s="88">
        <f>SUM(E16:E35)</f>
        <v>0</v>
      </c>
      <c r="F36" s="1022" t="s">
        <v>230</v>
      </c>
      <c r="G36" s="1023"/>
      <c r="H36" s="1024"/>
      <c r="I36" s="89" t="str">
        <f>IF(E15=0,"",E36/E15)</f>
        <v/>
      </c>
      <c r="J36" s="66"/>
      <c r="K36" s="88">
        <f>SUM(K16:K35)</f>
        <v>0</v>
      </c>
      <c r="L36" s="1022" t="s">
        <v>574</v>
      </c>
      <c r="M36" s="1023"/>
      <c r="N36" s="1024"/>
      <c r="O36" s="749" t="str">
        <f>IF(K15=0,"",K36/K15)</f>
        <v/>
      </c>
      <c r="P36" s="98"/>
      <c r="Q36" s="98"/>
      <c r="R36" s="98"/>
      <c r="S36" s="98"/>
      <c r="T36" s="98"/>
      <c r="U36" s="764"/>
      <c r="W36" s="494"/>
    </row>
    <row r="37" spans="1:23" ht="34.5" thickBot="1" x14ac:dyDescent="0.3">
      <c r="A37" s="182">
        <f>' calcul coûts commune'!A52</f>
        <v>4</v>
      </c>
      <c r="B37" s="198" t="str">
        <f>' calcul coûts commune'!B52</f>
        <v>Centre de collecte communal</v>
      </c>
      <c r="C37" s="91"/>
      <c r="D37" s="90" t="s">
        <v>523</v>
      </c>
      <c r="E37" s="207">
        <f>' calcul coûts commune'!J66</f>
        <v>0</v>
      </c>
      <c r="F37" s="99" t="s">
        <v>572</v>
      </c>
      <c r="G37" s="100"/>
      <c r="H37" s="101"/>
      <c r="I37" s="244"/>
      <c r="J37" s="90" t="s">
        <v>569</v>
      </c>
      <c r="K37" s="212">
        <f>SUM(' calcul coûts commune'!J53:J63)</f>
        <v>0</v>
      </c>
      <c r="L37" s="99" t="s">
        <v>572</v>
      </c>
      <c r="M37" s="100"/>
      <c r="N37" s="101"/>
      <c r="O37" s="750"/>
      <c r="P37" s="98"/>
      <c r="Q37" s="98"/>
      <c r="R37" s="98"/>
      <c r="S37" s="98"/>
      <c r="T37" s="98"/>
      <c r="U37" s="764"/>
      <c r="W37" s="494"/>
    </row>
    <row r="38" spans="1:23" ht="15.75" outlineLevel="1" thickBot="1" x14ac:dyDescent="0.3">
      <c r="A38" s="38"/>
      <c r="B38" s="26"/>
      <c r="C38" s="91"/>
      <c r="D38" s="90" t="s">
        <v>540</v>
      </c>
      <c r="E38" s="213">
        <f>' calcul coûts commune'!J65</f>
        <v>0</v>
      </c>
      <c r="F38" s="99"/>
      <c r="G38" s="100"/>
      <c r="H38" s="101"/>
      <c r="I38" s="244"/>
      <c r="J38" s="90" t="s">
        <v>570</v>
      </c>
      <c r="K38" s="213">
        <f>' calcul coûts commune'!J65</f>
        <v>0</v>
      </c>
      <c r="L38" s="99"/>
      <c r="M38" s="100"/>
      <c r="N38" s="101"/>
      <c r="O38" s="750"/>
      <c r="P38" s="98"/>
      <c r="Q38" s="98"/>
      <c r="R38" s="98"/>
      <c r="S38" s="98"/>
      <c r="T38" s="98"/>
      <c r="U38" s="764"/>
      <c r="W38" s="494"/>
    </row>
    <row r="39" spans="1:23" ht="25.5" customHeight="1" outlineLevel="1" thickBot="1" x14ac:dyDescent="0.3">
      <c r="A39" s="38"/>
      <c r="B39" s="26"/>
      <c r="C39" s="91"/>
      <c r="D39" s="90" t="s">
        <v>524</v>
      </c>
      <c r="E39" s="207">
        <f>E37-E38</f>
        <v>0</v>
      </c>
      <c r="F39" s="99"/>
      <c r="G39" s="100"/>
      <c r="H39" s="101"/>
      <c r="I39" s="244"/>
      <c r="J39" s="90" t="s">
        <v>571</v>
      </c>
      <c r="K39" s="168">
        <f>K37</f>
        <v>0</v>
      </c>
      <c r="L39" s="99"/>
      <c r="M39" s="100"/>
      <c r="N39" s="101"/>
      <c r="O39" s="750"/>
      <c r="P39" s="98"/>
      <c r="Q39" s="98"/>
      <c r="R39" s="98"/>
      <c r="S39" s="98"/>
      <c r="T39" s="98"/>
      <c r="U39" s="764"/>
      <c r="W39" s="494"/>
    </row>
    <row r="40" spans="1:23" ht="15.75" outlineLevel="1" thickBot="1" x14ac:dyDescent="0.3">
      <c r="A40" s="38"/>
      <c r="B40" s="26"/>
      <c r="C40" s="106" t="s">
        <v>260</v>
      </c>
      <c r="D40" s="230"/>
      <c r="E40" s="886"/>
      <c r="F40" s="234"/>
      <c r="G40" s="235"/>
      <c r="H40" s="236"/>
      <c r="I40" s="238" t="str">
        <f>IF(H40="","",E40/H40)</f>
        <v/>
      </c>
      <c r="J40" s="230"/>
      <c r="K40" s="886"/>
      <c r="L40" s="234"/>
      <c r="M40" s="235"/>
      <c r="N40" s="236"/>
      <c r="O40" s="751" t="str">
        <f>IF(N40="","",K40/N40)</f>
        <v/>
      </c>
      <c r="P40" s="98"/>
      <c r="Q40" s="98"/>
      <c r="R40" s="98"/>
      <c r="S40" s="98"/>
      <c r="T40" s="98"/>
      <c r="U40" s="764"/>
      <c r="W40" s="494"/>
    </row>
    <row r="41" spans="1:23" ht="15.75" outlineLevel="1" thickBot="1" x14ac:dyDescent="0.3">
      <c r="A41" s="38"/>
      <c r="B41" s="26"/>
      <c r="C41" s="106" t="s">
        <v>261</v>
      </c>
      <c r="D41" s="230"/>
      <c r="E41" s="886"/>
      <c r="F41" s="234"/>
      <c r="G41" s="235"/>
      <c r="H41" s="236"/>
      <c r="I41" s="238" t="str">
        <f t="shared" ref="I41:I59" si="2">IF(H41="","",E41/H41)</f>
        <v/>
      </c>
      <c r="J41" s="230"/>
      <c r="K41" s="886"/>
      <c r="L41" s="234"/>
      <c r="M41" s="235"/>
      <c r="N41" s="236"/>
      <c r="O41" s="751" t="str">
        <f t="shared" ref="O41:O59" si="3">IF(N41="","",K41/N41)</f>
        <v/>
      </c>
      <c r="P41" s="98"/>
      <c r="Q41" s="98"/>
      <c r="R41" s="98"/>
      <c r="S41" s="98"/>
      <c r="T41" s="98"/>
      <c r="U41" s="764"/>
      <c r="W41" s="494"/>
    </row>
    <row r="42" spans="1:23" ht="15.75" outlineLevel="1" thickBot="1" x14ac:dyDescent="0.3">
      <c r="A42" s="38"/>
      <c r="B42" s="26"/>
      <c r="C42" s="106" t="s">
        <v>262</v>
      </c>
      <c r="D42" s="230"/>
      <c r="E42" s="886"/>
      <c r="F42" s="234"/>
      <c r="G42" s="235"/>
      <c r="H42" s="236"/>
      <c r="I42" s="238" t="str">
        <f t="shared" si="2"/>
        <v/>
      </c>
      <c r="J42" s="230"/>
      <c r="K42" s="886"/>
      <c r="L42" s="234"/>
      <c r="M42" s="235"/>
      <c r="N42" s="236"/>
      <c r="O42" s="751" t="str">
        <f t="shared" si="3"/>
        <v/>
      </c>
      <c r="P42" s="98"/>
      <c r="Q42" s="98"/>
      <c r="R42" s="98"/>
      <c r="S42" s="98"/>
      <c r="T42" s="98"/>
      <c r="U42" s="764"/>
      <c r="W42" s="494"/>
    </row>
    <row r="43" spans="1:23" ht="15.75" outlineLevel="1" thickBot="1" x14ac:dyDescent="0.3">
      <c r="A43" s="38"/>
      <c r="B43" s="26"/>
      <c r="C43" s="106" t="s">
        <v>263</v>
      </c>
      <c r="D43" s="230"/>
      <c r="E43" s="886"/>
      <c r="F43" s="234"/>
      <c r="G43" s="235"/>
      <c r="H43" s="236"/>
      <c r="I43" s="238" t="str">
        <f t="shared" si="2"/>
        <v/>
      </c>
      <c r="J43" s="230"/>
      <c r="K43" s="886"/>
      <c r="L43" s="234"/>
      <c r="M43" s="235"/>
      <c r="N43" s="236"/>
      <c r="O43" s="751" t="str">
        <f t="shared" si="3"/>
        <v/>
      </c>
      <c r="P43" s="98"/>
      <c r="Q43" s="98"/>
      <c r="R43" s="98"/>
      <c r="S43" s="98"/>
      <c r="T43" s="98"/>
      <c r="U43" s="764"/>
      <c r="W43" s="494"/>
    </row>
    <row r="44" spans="1:23" ht="15.75" outlineLevel="1" thickBot="1" x14ac:dyDescent="0.3">
      <c r="A44" s="38"/>
      <c r="B44" s="26"/>
      <c r="C44" s="106" t="s">
        <v>264</v>
      </c>
      <c r="D44" s="230"/>
      <c r="E44" s="886"/>
      <c r="F44" s="234"/>
      <c r="G44" s="235"/>
      <c r="H44" s="236"/>
      <c r="I44" s="238" t="str">
        <f t="shared" si="2"/>
        <v/>
      </c>
      <c r="J44" s="230"/>
      <c r="K44" s="886"/>
      <c r="L44" s="234"/>
      <c r="M44" s="235"/>
      <c r="N44" s="236"/>
      <c r="O44" s="751" t="str">
        <f t="shared" si="3"/>
        <v/>
      </c>
      <c r="P44" s="98"/>
      <c r="Q44" s="98"/>
      <c r="R44" s="98"/>
      <c r="S44" s="98"/>
      <c r="T44" s="98"/>
      <c r="U44" s="764"/>
      <c r="W44" s="494"/>
    </row>
    <row r="45" spans="1:23" ht="15.75" outlineLevel="1" thickBot="1" x14ac:dyDescent="0.3">
      <c r="A45" s="38"/>
      <c r="B45" s="26"/>
      <c r="C45" s="106" t="s">
        <v>265</v>
      </c>
      <c r="D45" s="230"/>
      <c r="E45" s="886"/>
      <c r="F45" s="234"/>
      <c r="G45" s="235"/>
      <c r="H45" s="236"/>
      <c r="I45" s="238" t="str">
        <f t="shared" si="2"/>
        <v/>
      </c>
      <c r="J45" s="230"/>
      <c r="K45" s="887"/>
      <c r="L45" s="234"/>
      <c r="M45" s="235"/>
      <c r="N45" s="236"/>
      <c r="O45" s="751" t="str">
        <f t="shared" si="3"/>
        <v/>
      </c>
      <c r="P45" s="98"/>
      <c r="Q45" s="98"/>
      <c r="R45" s="98"/>
      <c r="S45" s="98"/>
      <c r="T45" s="98"/>
      <c r="U45" s="764"/>
      <c r="W45" s="494"/>
    </row>
    <row r="46" spans="1:23" ht="15.75" outlineLevel="1" thickBot="1" x14ac:dyDescent="0.3">
      <c r="A46" s="38"/>
      <c r="B46" s="26"/>
      <c r="C46" s="106" t="s">
        <v>266</v>
      </c>
      <c r="D46" s="230"/>
      <c r="E46" s="886"/>
      <c r="F46" s="234"/>
      <c r="G46" s="235"/>
      <c r="H46" s="236"/>
      <c r="I46" s="238" t="str">
        <f t="shared" si="2"/>
        <v/>
      </c>
      <c r="J46" s="230"/>
      <c r="K46" s="887"/>
      <c r="L46" s="234"/>
      <c r="M46" s="235"/>
      <c r="N46" s="236"/>
      <c r="O46" s="751" t="str">
        <f t="shared" si="3"/>
        <v/>
      </c>
      <c r="P46" s="98"/>
      <c r="Q46" s="98"/>
      <c r="R46" s="98"/>
      <c r="S46" s="98"/>
      <c r="T46" s="98"/>
      <c r="U46" s="764"/>
      <c r="W46" s="494"/>
    </row>
    <row r="47" spans="1:23" ht="15.75" outlineLevel="1" thickBot="1" x14ac:dyDescent="0.3">
      <c r="A47" s="38"/>
      <c r="B47" s="26"/>
      <c r="C47" s="106" t="s">
        <v>267</v>
      </c>
      <c r="D47" s="230"/>
      <c r="E47" s="886"/>
      <c r="F47" s="234"/>
      <c r="G47" s="235"/>
      <c r="H47" s="236"/>
      <c r="I47" s="238" t="str">
        <f t="shared" si="2"/>
        <v/>
      </c>
      <c r="J47" s="230"/>
      <c r="K47" s="887"/>
      <c r="L47" s="234"/>
      <c r="M47" s="235"/>
      <c r="N47" s="236"/>
      <c r="O47" s="751" t="str">
        <f t="shared" si="3"/>
        <v/>
      </c>
      <c r="P47" s="98"/>
      <c r="Q47" s="98"/>
      <c r="R47" s="98"/>
      <c r="S47" s="98"/>
      <c r="T47" s="98"/>
      <c r="U47" s="764"/>
      <c r="W47" s="494"/>
    </row>
    <row r="48" spans="1:23" ht="15.75" outlineLevel="1" thickBot="1" x14ac:dyDescent="0.3">
      <c r="A48" s="38"/>
      <c r="B48" s="26"/>
      <c r="C48" s="106" t="s">
        <v>268</v>
      </c>
      <c r="D48" s="230"/>
      <c r="E48" s="886"/>
      <c r="F48" s="234"/>
      <c r="G48" s="235"/>
      <c r="H48" s="236"/>
      <c r="I48" s="238" t="str">
        <f t="shared" si="2"/>
        <v/>
      </c>
      <c r="J48" s="230"/>
      <c r="K48" s="887"/>
      <c r="L48" s="234"/>
      <c r="M48" s="235"/>
      <c r="N48" s="236"/>
      <c r="O48" s="751" t="str">
        <f t="shared" si="3"/>
        <v/>
      </c>
      <c r="P48" s="98"/>
      <c r="Q48" s="98"/>
      <c r="R48" s="98"/>
      <c r="S48" s="98"/>
      <c r="T48" s="98"/>
      <c r="U48" s="764"/>
      <c r="W48" s="494"/>
    </row>
    <row r="49" spans="1:23" ht="15.75" outlineLevel="1" thickBot="1" x14ac:dyDescent="0.3">
      <c r="A49" s="38"/>
      <c r="B49" s="26"/>
      <c r="C49" s="106" t="s">
        <v>269</v>
      </c>
      <c r="D49" s="230"/>
      <c r="E49" s="886"/>
      <c r="F49" s="234"/>
      <c r="G49" s="235"/>
      <c r="H49" s="236"/>
      <c r="I49" s="238" t="str">
        <f t="shared" si="2"/>
        <v/>
      </c>
      <c r="J49" s="230"/>
      <c r="K49" s="887"/>
      <c r="L49" s="234"/>
      <c r="M49" s="235"/>
      <c r="N49" s="236"/>
      <c r="O49" s="751" t="str">
        <f t="shared" si="3"/>
        <v/>
      </c>
      <c r="P49" s="98"/>
      <c r="Q49" s="98"/>
      <c r="R49" s="98"/>
      <c r="S49" s="98"/>
      <c r="T49" s="98"/>
      <c r="U49" s="764"/>
      <c r="W49" s="494"/>
    </row>
    <row r="50" spans="1:23" ht="15.75" outlineLevel="1" thickBot="1" x14ac:dyDescent="0.3">
      <c r="A50" s="38"/>
      <c r="B50" s="26"/>
      <c r="C50" s="106" t="s">
        <v>270</v>
      </c>
      <c r="D50" s="230"/>
      <c r="E50" s="886"/>
      <c r="F50" s="234"/>
      <c r="G50" s="235"/>
      <c r="H50" s="236"/>
      <c r="I50" s="238" t="str">
        <f t="shared" si="2"/>
        <v/>
      </c>
      <c r="J50" s="230"/>
      <c r="K50" s="887"/>
      <c r="L50" s="234"/>
      <c r="M50" s="235"/>
      <c r="N50" s="236"/>
      <c r="O50" s="751" t="str">
        <f t="shared" si="3"/>
        <v/>
      </c>
      <c r="P50" s="98"/>
      <c r="Q50" s="98"/>
      <c r="R50" s="98"/>
      <c r="S50" s="98"/>
      <c r="T50" s="98"/>
      <c r="U50" s="764"/>
      <c r="W50" s="494"/>
    </row>
    <row r="51" spans="1:23" ht="15.75" outlineLevel="1" thickBot="1" x14ac:dyDescent="0.3">
      <c r="A51" s="38"/>
      <c r="B51" s="26"/>
      <c r="C51" s="106" t="s">
        <v>271</v>
      </c>
      <c r="D51" s="230"/>
      <c r="E51" s="886"/>
      <c r="F51" s="234"/>
      <c r="G51" s="235"/>
      <c r="H51" s="236"/>
      <c r="I51" s="238" t="str">
        <f t="shared" si="2"/>
        <v/>
      </c>
      <c r="J51" s="230"/>
      <c r="K51" s="887"/>
      <c r="L51" s="234"/>
      <c r="M51" s="235"/>
      <c r="N51" s="236"/>
      <c r="O51" s="751" t="str">
        <f t="shared" si="3"/>
        <v/>
      </c>
      <c r="P51" s="98"/>
      <c r="Q51" s="98"/>
      <c r="R51" s="98"/>
      <c r="S51" s="98"/>
      <c r="T51" s="98"/>
      <c r="U51" s="764"/>
      <c r="W51" s="494"/>
    </row>
    <row r="52" spans="1:23" ht="15.75" outlineLevel="1" thickBot="1" x14ac:dyDescent="0.3">
      <c r="A52" s="38"/>
      <c r="B52" s="26"/>
      <c r="C52" s="106" t="s">
        <v>272</v>
      </c>
      <c r="D52" s="230"/>
      <c r="E52" s="886"/>
      <c r="F52" s="234"/>
      <c r="G52" s="235"/>
      <c r="H52" s="236"/>
      <c r="I52" s="238" t="str">
        <f t="shared" si="2"/>
        <v/>
      </c>
      <c r="J52" s="230"/>
      <c r="K52" s="887"/>
      <c r="L52" s="234"/>
      <c r="M52" s="235"/>
      <c r="N52" s="236"/>
      <c r="O52" s="751" t="str">
        <f t="shared" si="3"/>
        <v/>
      </c>
      <c r="P52" s="98"/>
      <c r="Q52" s="98"/>
      <c r="R52" s="98"/>
      <c r="S52" s="98"/>
      <c r="T52" s="98"/>
      <c r="U52" s="764"/>
      <c r="W52" s="494"/>
    </row>
    <row r="53" spans="1:23" ht="15.75" outlineLevel="1" thickBot="1" x14ac:dyDescent="0.3">
      <c r="A53" s="38"/>
      <c r="B53" s="26"/>
      <c r="C53" s="106" t="s">
        <v>273</v>
      </c>
      <c r="D53" s="230"/>
      <c r="E53" s="886"/>
      <c r="F53" s="234"/>
      <c r="G53" s="235"/>
      <c r="H53" s="236"/>
      <c r="I53" s="238" t="str">
        <f t="shared" si="2"/>
        <v/>
      </c>
      <c r="J53" s="230"/>
      <c r="K53" s="887"/>
      <c r="L53" s="234"/>
      <c r="M53" s="235"/>
      <c r="N53" s="236"/>
      <c r="O53" s="751" t="str">
        <f t="shared" si="3"/>
        <v/>
      </c>
      <c r="P53" s="98"/>
      <c r="Q53" s="98"/>
      <c r="R53" s="98"/>
      <c r="S53" s="98"/>
      <c r="T53" s="98"/>
      <c r="U53" s="764"/>
      <c r="W53" s="494"/>
    </row>
    <row r="54" spans="1:23" ht="15.75" outlineLevel="1" thickBot="1" x14ac:dyDescent="0.3">
      <c r="A54" s="38"/>
      <c r="B54" s="26"/>
      <c r="C54" s="106" t="s">
        <v>274</v>
      </c>
      <c r="D54" s="230"/>
      <c r="E54" s="886"/>
      <c r="F54" s="234"/>
      <c r="G54" s="235"/>
      <c r="H54" s="236"/>
      <c r="I54" s="238" t="str">
        <f t="shared" si="2"/>
        <v/>
      </c>
      <c r="J54" s="230"/>
      <c r="K54" s="887"/>
      <c r="L54" s="234"/>
      <c r="M54" s="235"/>
      <c r="N54" s="236"/>
      <c r="O54" s="751" t="str">
        <f t="shared" si="3"/>
        <v/>
      </c>
      <c r="P54" s="98"/>
      <c r="Q54" s="98"/>
      <c r="R54" s="98"/>
      <c r="S54" s="98"/>
      <c r="T54" s="98"/>
      <c r="U54" s="764"/>
      <c r="W54" s="494"/>
    </row>
    <row r="55" spans="1:23" ht="15.75" outlineLevel="1" thickBot="1" x14ac:dyDescent="0.3">
      <c r="A55" s="38"/>
      <c r="B55" s="26"/>
      <c r="C55" s="106" t="s">
        <v>275</v>
      </c>
      <c r="D55" s="230"/>
      <c r="E55" s="886"/>
      <c r="F55" s="234"/>
      <c r="G55" s="235"/>
      <c r="H55" s="236"/>
      <c r="I55" s="238" t="str">
        <f t="shared" si="2"/>
        <v/>
      </c>
      <c r="J55" s="230"/>
      <c r="K55" s="887"/>
      <c r="L55" s="234"/>
      <c r="M55" s="235"/>
      <c r="N55" s="236"/>
      <c r="O55" s="751" t="str">
        <f t="shared" si="3"/>
        <v/>
      </c>
      <c r="P55" s="98"/>
      <c r="Q55" s="98"/>
      <c r="R55" s="98"/>
      <c r="S55" s="98"/>
      <c r="T55" s="98"/>
      <c r="U55" s="764"/>
      <c r="W55" s="494"/>
    </row>
    <row r="56" spans="1:23" ht="15.75" outlineLevel="1" thickBot="1" x14ac:dyDescent="0.3">
      <c r="A56" s="38"/>
      <c r="B56" s="26"/>
      <c r="C56" s="106" t="s">
        <v>276</v>
      </c>
      <c r="D56" s="230"/>
      <c r="E56" s="886"/>
      <c r="F56" s="234"/>
      <c r="G56" s="235"/>
      <c r="H56" s="236"/>
      <c r="I56" s="238" t="str">
        <f t="shared" si="2"/>
        <v/>
      </c>
      <c r="J56" s="230"/>
      <c r="K56" s="887"/>
      <c r="L56" s="234"/>
      <c r="M56" s="235"/>
      <c r="N56" s="236"/>
      <c r="O56" s="751" t="str">
        <f t="shared" si="3"/>
        <v/>
      </c>
      <c r="P56" s="98"/>
      <c r="Q56" s="98"/>
      <c r="R56" s="98"/>
      <c r="S56" s="98"/>
      <c r="T56" s="98"/>
      <c r="U56" s="764"/>
      <c r="W56" s="494"/>
    </row>
    <row r="57" spans="1:23" ht="15.75" outlineLevel="1" thickBot="1" x14ac:dyDescent="0.3">
      <c r="A57" s="38"/>
      <c r="B57" s="26"/>
      <c r="C57" s="106" t="s">
        <v>277</v>
      </c>
      <c r="D57" s="230"/>
      <c r="E57" s="886"/>
      <c r="F57" s="234"/>
      <c r="G57" s="235"/>
      <c r="H57" s="236"/>
      <c r="I57" s="238" t="str">
        <f t="shared" si="2"/>
        <v/>
      </c>
      <c r="J57" s="230"/>
      <c r="K57" s="887"/>
      <c r="L57" s="234"/>
      <c r="M57" s="235"/>
      <c r="N57" s="236"/>
      <c r="O57" s="751" t="str">
        <f t="shared" si="3"/>
        <v/>
      </c>
      <c r="P57" s="98"/>
      <c r="Q57" s="98"/>
      <c r="R57" s="98"/>
      <c r="S57" s="98"/>
      <c r="T57" s="98"/>
      <c r="U57" s="764"/>
      <c r="W57" s="494"/>
    </row>
    <row r="58" spans="1:23" ht="14.25" customHeight="1" outlineLevel="1" thickBot="1" x14ac:dyDescent="0.3">
      <c r="A58" s="38"/>
      <c r="B58" s="26"/>
      <c r="C58" s="106" t="s">
        <v>278</v>
      </c>
      <c r="D58" s="230"/>
      <c r="E58" s="886"/>
      <c r="F58" s="234"/>
      <c r="G58" s="235"/>
      <c r="H58" s="236"/>
      <c r="I58" s="238" t="str">
        <f t="shared" si="2"/>
        <v/>
      </c>
      <c r="J58" s="230"/>
      <c r="K58" s="887"/>
      <c r="L58" s="234"/>
      <c r="M58" s="235"/>
      <c r="N58" s="236"/>
      <c r="O58" s="751" t="str">
        <f t="shared" si="3"/>
        <v/>
      </c>
      <c r="P58" s="98"/>
      <c r="Q58" s="98"/>
      <c r="R58" s="98"/>
      <c r="S58" s="98"/>
      <c r="T58" s="98"/>
      <c r="U58" s="764"/>
      <c r="W58" s="494"/>
    </row>
    <row r="59" spans="1:23" ht="15.75" outlineLevel="1" thickBot="1" x14ac:dyDescent="0.3">
      <c r="A59" s="25"/>
      <c r="B59" s="3"/>
      <c r="C59" s="106" t="s">
        <v>279</v>
      </c>
      <c r="D59" s="230"/>
      <c r="E59" s="886"/>
      <c r="F59" s="234"/>
      <c r="G59" s="235"/>
      <c r="H59" s="236"/>
      <c r="I59" s="239" t="str">
        <f t="shared" si="2"/>
        <v/>
      </c>
      <c r="J59" s="230"/>
      <c r="K59" s="887"/>
      <c r="L59" s="234"/>
      <c r="M59" s="235"/>
      <c r="N59" s="236"/>
      <c r="O59" s="751" t="str">
        <f t="shared" si="3"/>
        <v/>
      </c>
      <c r="P59" s="98"/>
      <c r="Q59" s="98"/>
      <c r="R59" s="98"/>
      <c r="S59" s="98"/>
      <c r="T59" s="98"/>
      <c r="U59" s="764"/>
      <c r="W59" s="494"/>
    </row>
    <row r="60" spans="1:23" ht="40.5" customHeight="1" outlineLevel="1" thickBot="1" x14ac:dyDescent="0.3">
      <c r="A60" s="1020" t="str">
        <f>' calcul coûts commune'!A66:B66</f>
        <v>Total section budgétaire 4</v>
      </c>
      <c r="B60" s="1021"/>
      <c r="C60" s="65"/>
      <c r="D60" s="66"/>
      <c r="E60" s="88">
        <f>SUM(E40:E59)</f>
        <v>0</v>
      </c>
      <c r="F60" s="1022" t="s">
        <v>230</v>
      </c>
      <c r="G60" s="1023"/>
      <c r="H60" s="1024"/>
      <c r="I60" s="89" t="str">
        <f>IF(E39=0,"",E60/E39)</f>
        <v/>
      </c>
      <c r="J60" s="66"/>
      <c r="K60" s="88">
        <f>SUM(K40:K59)</f>
        <v>0</v>
      </c>
      <c r="L60" s="1022" t="s">
        <v>574</v>
      </c>
      <c r="M60" s="1023"/>
      <c r="N60" s="1024"/>
      <c r="O60" s="752" t="str">
        <f>IF(K39=0,"",K60/K39)</f>
        <v/>
      </c>
      <c r="P60" s="98"/>
      <c r="Q60" s="98"/>
      <c r="R60" s="98"/>
      <c r="S60" s="98"/>
      <c r="T60" s="98"/>
      <c r="U60" s="764"/>
      <c r="W60" s="494"/>
    </row>
    <row r="61" spans="1:23" ht="32.25" thickBot="1" x14ac:dyDescent="0.3">
      <c r="A61" s="182">
        <f>' calcul coûts commune'!A147</f>
        <v>9</v>
      </c>
      <c r="B61" s="198" t="str">
        <f>' calcul coûts commune'!B147</f>
        <v>Déchets de marchés et de manifestations</v>
      </c>
      <c r="C61" s="15"/>
      <c r="D61" s="78"/>
      <c r="E61" s="78"/>
      <c r="F61" s="78"/>
      <c r="G61" s="78"/>
      <c r="H61" s="78"/>
      <c r="I61" s="78"/>
      <c r="J61" s="78"/>
      <c r="K61" s="78"/>
      <c r="L61" s="78"/>
      <c r="M61" s="78"/>
      <c r="N61" s="78"/>
      <c r="O61" s="753"/>
      <c r="P61" s="78"/>
      <c r="Q61" s="78"/>
      <c r="R61" s="78"/>
      <c r="S61" s="78"/>
      <c r="T61" s="78"/>
      <c r="U61" s="753"/>
      <c r="W61" s="494"/>
    </row>
    <row r="62" spans="1:23" ht="34.5" outlineLevel="1" thickBot="1" x14ac:dyDescent="0.3">
      <c r="A62" s="18"/>
      <c r="B62" s="24"/>
      <c r="C62" s="92"/>
      <c r="D62" s="90" t="s">
        <v>523</v>
      </c>
      <c r="E62" s="207">
        <f>' calcul coûts commune'!J166</f>
        <v>0</v>
      </c>
      <c r="F62" s="208"/>
      <c r="G62" s="209"/>
      <c r="H62" s="210"/>
      <c r="I62" s="243"/>
      <c r="J62" s="90" t="s">
        <v>569</v>
      </c>
      <c r="K62" s="210">
        <f>' calcul coûts commune'!J152+' calcul coûts commune'!J160+' calcul coûts commune'!J164+' calcul coûts commune'!J156+' calcul coûts commune'!J157+' calcul coûts commune'!J165</f>
        <v>0</v>
      </c>
      <c r="L62" s="99" t="s">
        <v>572</v>
      </c>
      <c r="M62" s="100"/>
      <c r="N62" s="101"/>
      <c r="O62" s="754"/>
      <c r="P62" s="90" t="s">
        <v>576</v>
      </c>
      <c r="Q62" s="210">
        <f>' calcul coûts commune'!J159+' calcul coûts commune'!J151+' calcul coûts commune'!J150+' calcul coûts commune'!J149+' calcul coûts commune'!J148</f>
        <v>0</v>
      </c>
      <c r="R62" s="99" t="s">
        <v>572</v>
      </c>
      <c r="S62" s="100"/>
      <c r="T62" s="101"/>
      <c r="U62" s="754"/>
      <c r="W62" s="494"/>
    </row>
    <row r="63" spans="1:23" ht="22.5" customHeight="1" outlineLevel="1" thickBot="1" x14ac:dyDescent="0.3">
      <c r="A63" s="38"/>
      <c r="B63" s="26"/>
      <c r="C63" s="92"/>
      <c r="D63" s="90" t="s">
        <v>540</v>
      </c>
      <c r="E63" s="207">
        <f>' calcul coûts commune'!J163+' calcul coûts commune'!J155</f>
        <v>0</v>
      </c>
      <c r="F63" s="208"/>
      <c r="G63" s="209"/>
      <c r="H63" s="210"/>
      <c r="I63" s="243"/>
      <c r="J63" s="90" t="s">
        <v>570</v>
      </c>
      <c r="K63" s="213">
        <f>' calcul coûts commune'!J163+' calcul coûts commune'!J155</f>
        <v>0</v>
      </c>
      <c r="L63" s="99"/>
      <c r="M63" s="100"/>
      <c r="N63" s="101"/>
      <c r="O63" s="754"/>
      <c r="P63" s="90" t="s">
        <v>570</v>
      </c>
      <c r="Q63" s="213">
        <f>' calcul coûts commune'!J154+' calcul coûts commune'!J162</f>
        <v>0</v>
      </c>
      <c r="R63" s="208"/>
      <c r="S63" s="209"/>
      <c r="T63" s="210"/>
      <c r="U63" s="754"/>
      <c r="W63" s="494"/>
    </row>
    <row r="64" spans="1:23" ht="27" customHeight="1" outlineLevel="1" thickBot="1" x14ac:dyDescent="0.3">
      <c r="A64" s="25"/>
      <c r="B64" s="3"/>
      <c r="C64" s="92"/>
      <c r="D64" s="90" t="s">
        <v>524</v>
      </c>
      <c r="E64" s="103">
        <f>E62-E63</f>
        <v>0</v>
      </c>
      <c r="F64" s="234" t="s">
        <v>349</v>
      </c>
      <c r="G64" s="235" t="s">
        <v>350</v>
      </c>
      <c r="H64" s="236"/>
      <c r="I64" s="239" t="str">
        <f>IF(H64="","",E64/H64)</f>
        <v/>
      </c>
      <c r="J64" s="90" t="s">
        <v>571</v>
      </c>
      <c r="K64" s="168">
        <f>K62</f>
        <v>0</v>
      </c>
      <c r="L64" s="234" t="s">
        <v>575</v>
      </c>
      <c r="M64" s="235" t="s">
        <v>350</v>
      </c>
      <c r="N64" s="236"/>
      <c r="O64" s="751" t="str">
        <f>IF(N64="","",K64/N64)</f>
        <v/>
      </c>
      <c r="P64" s="90" t="s">
        <v>577</v>
      </c>
      <c r="Q64" s="207">
        <f>Q62</f>
        <v>0</v>
      </c>
      <c r="R64" s="234" t="s">
        <v>575</v>
      </c>
      <c r="S64" s="235" t="s">
        <v>350</v>
      </c>
      <c r="T64" s="236"/>
      <c r="U64" s="751" t="str">
        <f>IF(T64="","",Q64/T64)</f>
        <v/>
      </c>
      <c r="W64" s="494"/>
    </row>
    <row r="65" spans="1:23" ht="27" customHeight="1" outlineLevel="1" thickBot="1" x14ac:dyDescent="0.3">
      <c r="A65" s="118"/>
      <c r="B65" s="119"/>
      <c r="C65" s="65"/>
      <c r="D65" s="95"/>
      <c r="E65" s="88"/>
      <c r="F65" s="1027" t="s">
        <v>230</v>
      </c>
      <c r="G65" s="1028"/>
      <c r="H65" s="1029"/>
      <c r="I65" s="97" t="str">
        <f>IF(E64=0,"",E64/(H64*I64))</f>
        <v/>
      </c>
      <c r="J65" s="95"/>
      <c r="K65" s="88"/>
      <c r="L65" s="1027" t="s">
        <v>574</v>
      </c>
      <c r="M65" s="1028"/>
      <c r="N65" s="1029"/>
      <c r="O65" s="755" t="str">
        <f>IF(K64=0,"",K64/(N64*O64))</f>
        <v/>
      </c>
      <c r="P65" s="95"/>
      <c r="Q65" s="215"/>
      <c r="R65" s="1027" t="s">
        <v>574</v>
      </c>
      <c r="S65" s="1028"/>
      <c r="T65" s="1029"/>
      <c r="U65" s="755" t="str">
        <f>IF(Q64=0,"",Q64/(T64*U64))</f>
        <v/>
      </c>
      <c r="W65" s="494"/>
    </row>
    <row r="66" spans="1:23" ht="16.5" thickBot="1" x14ac:dyDescent="0.3">
      <c r="A66" s="182">
        <f>' calcul coûts commune'!A167</f>
        <v>10</v>
      </c>
      <c r="B66" s="198" t="str">
        <f>' calcul coûts commune'!B167</f>
        <v>Collectes à domicile avec récipients</v>
      </c>
      <c r="C66" s="15"/>
      <c r="D66" s="78"/>
      <c r="E66" s="78"/>
      <c r="F66" s="78"/>
      <c r="G66" s="78"/>
      <c r="H66" s="78"/>
      <c r="I66" s="78"/>
      <c r="J66" s="78"/>
      <c r="K66" s="78"/>
      <c r="L66" s="78"/>
      <c r="M66" s="78"/>
      <c r="N66" s="78"/>
      <c r="O66" s="756"/>
      <c r="P66" s="78"/>
      <c r="Q66" s="214"/>
      <c r="R66" s="78"/>
      <c r="S66" s="78"/>
      <c r="T66" s="78"/>
      <c r="U66" s="756"/>
      <c r="W66" s="494"/>
    </row>
    <row r="67" spans="1:23" ht="34.5" outlineLevel="2" thickBot="1" x14ac:dyDescent="0.3">
      <c r="A67" s="18" t="str">
        <f>' calcul coûts commune'!A168</f>
        <v>10.1</v>
      </c>
      <c r="B67" s="24" t="str">
        <f>' calcul coûts commune'!B168</f>
        <v>Biodéchets</v>
      </c>
      <c r="C67" s="92"/>
      <c r="D67" s="90" t="s">
        <v>523</v>
      </c>
      <c r="E67" s="207">
        <f>' calcul coûts commune'!J185</f>
        <v>0</v>
      </c>
      <c r="F67" s="99" t="s">
        <v>572</v>
      </c>
      <c r="G67" s="209"/>
      <c r="H67" s="210"/>
      <c r="I67" s="243"/>
      <c r="J67" s="90" t="s">
        <v>569</v>
      </c>
      <c r="K67" s="210">
        <f>' calcul coûts commune'!J173+' calcul coûts commune'!J180+' calcul coûts commune'!J184+' calcul coûts commune'!J177</f>
        <v>0</v>
      </c>
      <c r="L67" s="99" t="s">
        <v>572</v>
      </c>
      <c r="M67" s="100"/>
      <c r="N67" s="101"/>
      <c r="O67" s="754"/>
      <c r="P67" s="90" t="s">
        <v>576</v>
      </c>
      <c r="Q67" s="210">
        <f>' calcul coûts commune'!J169+' calcul coûts commune'!J170+' calcul coûts commune'!J171+' calcul coûts commune'!J172+' calcul coûts commune'!J179</f>
        <v>0</v>
      </c>
      <c r="R67" s="99" t="s">
        <v>572</v>
      </c>
      <c r="S67" s="100"/>
      <c r="T67" s="101"/>
      <c r="U67" s="754"/>
      <c r="W67" s="494"/>
    </row>
    <row r="68" spans="1:23" ht="15.75" outlineLevel="2" thickBot="1" x14ac:dyDescent="0.3">
      <c r="A68" s="38"/>
      <c r="B68" s="26"/>
      <c r="C68" s="92"/>
      <c r="D68" s="90" t="s">
        <v>540</v>
      </c>
      <c r="E68" s="212">
        <f>' calcul coûts commune'!J176+' calcul coûts commune'!J183</f>
        <v>0</v>
      </c>
      <c r="F68" s="99"/>
      <c r="G68" s="209"/>
      <c r="H68" s="210"/>
      <c r="I68" s="243"/>
      <c r="J68" s="90" t="s">
        <v>570</v>
      </c>
      <c r="K68" s="212">
        <f>' calcul coûts commune'!J176+' calcul coûts commune'!J183</f>
        <v>0</v>
      </c>
      <c r="L68" s="99"/>
      <c r="M68" s="100"/>
      <c r="N68" s="101"/>
      <c r="O68" s="754"/>
      <c r="P68" s="90" t="s">
        <v>570</v>
      </c>
      <c r="Q68" s="212">
        <f>' calcul coûts commune'!J182+' calcul coûts commune'!J175</f>
        <v>0</v>
      </c>
      <c r="R68" s="99"/>
      <c r="S68" s="100"/>
      <c r="T68" s="101"/>
      <c r="U68" s="754"/>
      <c r="W68" s="494"/>
    </row>
    <row r="69" spans="1:23" ht="16.5" outlineLevel="2" thickBot="1" x14ac:dyDescent="0.3">
      <c r="A69" s="25"/>
      <c r="B69" s="3"/>
      <c r="C69" s="92"/>
      <c r="D69" s="90" t="s">
        <v>524</v>
      </c>
      <c r="E69" s="103">
        <f>E67-E68</f>
        <v>0</v>
      </c>
      <c r="F69" s="234" t="s">
        <v>461</v>
      </c>
      <c r="G69" s="235" t="s">
        <v>228</v>
      </c>
      <c r="H69" s="236"/>
      <c r="I69" s="238" t="str">
        <f>IF(H69="","",E69/H69)</f>
        <v/>
      </c>
      <c r="J69" s="90" t="s">
        <v>571</v>
      </c>
      <c r="K69" s="168">
        <f>K67</f>
        <v>0</v>
      </c>
      <c r="L69" s="234" t="s">
        <v>461</v>
      </c>
      <c r="M69" s="235" t="s">
        <v>228</v>
      </c>
      <c r="N69" s="356"/>
      <c r="O69" s="751" t="str">
        <f>IF(N69="","",K69/N69)</f>
        <v/>
      </c>
      <c r="P69" s="90" t="s">
        <v>577</v>
      </c>
      <c r="Q69" s="168">
        <f>Q67</f>
        <v>0</v>
      </c>
      <c r="R69" s="234" t="s">
        <v>461</v>
      </c>
      <c r="S69" s="235" t="s">
        <v>228</v>
      </c>
      <c r="T69" s="356"/>
      <c r="U69" s="751" t="str">
        <f>IF(T69="","",Q69/T69)</f>
        <v/>
      </c>
      <c r="W69" s="494"/>
    </row>
    <row r="70" spans="1:23" s="93" customFormat="1" ht="30.75" customHeight="1" outlineLevel="2" thickBot="1" x14ac:dyDescent="0.3">
      <c r="A70" s="1025" t="str">
        <f>' calcul coûts commune'!A185:B185</f>
        <v>Total section budgétaire 10.1</v>
      </c>
      <c r="B70" s="1026"/>
      <c r="C70" s="94"/>
      <c r="D70" s="95"/>
      <c r="E70" s="96"/>
      <c r="F70" s="1027" t="s">
        <v>230</v>
      </c>
      <c r="G70" s="1028"/>
      <c r="H70" s="1029"/>
      <c r="I70" s="97" t="str">
        <f>IF(E69=0,"",E69/(H69*I69))</f>
        <v/>
      </c>
      <c r="J70" s="95"/>
      <c r="K70" s="96"/>
      <c r="L70" s="1027" t="s">
        <v>574</v>
      </c>
      <c r="M70" s="1028"/>
      <c r="N70" s="1029"/>
      <c r="O70" s="757" t="str">
        <f>IF(K69=0,"",K69/(N69*O69))</f>
        <v/>
      </c>
      <c r="P70" s="95"/>
      <c r="Q70" s="96"/>
      <c r="R70" s="1027" t="s">
        <v>574</v>
      </c>
      <c r="S70" s="1028"/>
      <c r="T70" s="1029"/>
      <c r="U70" s="757" t="str">
        <f>IF(Q69=0,"",Q69/(T69*U69))</f>
        <v/>
      </c>
      <c r="W70" s="494"/>
    </row>
    <row r="71" spans="1:23" ht="34.5" outlineLevel="1" thickBot="1" x14ac:dyDescent="0.3">
      <c r="A71" s="18" t="str">
        <f>' calcul coûts commune'!A186</f>
        <v>10.2</v>
      </c>
      <c r="B71" s="1074" t="str">
        <f>' calcul coûts commune'!B186</f>
        <v>Déchets de verdure</v>
      </c>
      <c r="C71" s="92"/>
      <c r="D71" s="90" t="s">
        <v>523</v>
      </c>
      <c r="E71" s="207">
        <f>' calcul coûts commune'!J203</f>
        <v>0</v>
      </c>
      <c r="F71" s="99" t="s">
        <v>572</v>
      </c>
      <c r="G71" s="100"/>
      <c r="H71" s="101"/>
      <c r="I71" s="244"/>
      <c r="J71" s="90" t="s">
        <v>569</v>
      </c>
      <c r="K71" s="207">
        <f>' calcul coûts commune'!J198+' calcul coûts commune'!J191+' calcul coûts commune'!J195+' calcul coûts commune'!J202</f>
        <v>0</v>
      </c>
      <c r="L71" s="99" t="s">
        <v>572</v>
      </c>
      <c r="M71" s="100"/>
      <c r="N71" s="101"/>
      <c r="O71" s="750"/>
      <c r="P71" s="90" t="s">
        <v>576</v>
      </c>
      <c r="Q71" s="207">
        <f>' calcul coûts commune'!J197+' calcul coûts commune'!J190+' calcul coûts commune'!J189+' calcul coûts commune'!J188+' calcul coûts commune'!J187</f>
        <v>0</v>
      </c>
      <c r="R71" s="99" t="s">
        <v>572</v>
      </c>
      <c r="S71" s="100"/>
      <c r="T71" s="210"/>
      <c r="U71" s="754"/>
      <c r="W71" s="494"/>
    </row>
    <row r="72" spans="1:23" ht="15.75" outlineLevel="2" thickBot="1" x14ac:dyDescent="0.3">
      <c r="A72" s="38"/>
      <c r="B72" s="26"/>
      <c r="C72" s="92"/>
      <c r="D72" s="90" t="s">
        <v>540</v>
      </c>
      <c r="E72" s="212">
        <f>' calcul coûts commune'!J201+' calcul coûts commune'!J194</f>
        <v>0</v>
      </c>
      <c r="F72" s="99"/>
      <c r="G72" s="100"/>
      <c r="H72" s="101"/>
      <c r="I72" s="244"/>
      <c r="J72" s="90" t="s">
        <v>570</v>
      </c>
      <c r="K72" s="213">
        <f>' calcul coûts commune'!J201+' calcul coûts commune'!J194</f>
        <v>0</v>
      </c>
      <c r="L72" s="99"/>
      <c r="M72" s="100"/>
      <c r="N72" s="101"/>
      <c r="O72" s="750"/>
      <c r="P72" s="90" t="s">
        <v>570</v>
      </c>
      <c r="Q72" s="213">
        <f>' calcul coûts commune'!J193+' calcul coûts commune'!J200</f>
        <v>0</v>
      </c>
      <c r="R72" s="99"/>
      <c r="S72" s="100"/>
      <c r="T72" s="210"/>
      <c r="U72" s="754"/>
      <c r="W72" s="494"/>
    </row>
    <row r="73" spans="1:23" ht="16.5" outlineLevel="2" thickBot="1" x14ac:dyDescent="0.3">
      <c r="A73" s="25"/>
      <c r="B73" s="3"/>
      <c r="C73" s="92"/>
      <c r="D73" s="90" t="s">
        <v>524</v>
      </c>
      <c r="E73" s="103">
        <f>E71-E72</f>
        <v>0</v>
      </c>
      <c r="F73" s="234" t="s">
        <v>461</v>
      </c>
      <c r="G73" s="235" t="s">
        <v>228</v>
      </c>
      <c r="H73" s="236"/>
      <c r="I73" s="239" t="str">
        <f>IF(H73="","",E73/H73)</f>
        <v/>
      </c>
      <c r="J73" s="90" t="s">
        <v>571</v>
      </c>
      <c r="K73" s="168">
        <f>K71</f>
        <v>0</v>
      </c>
      <c r="L73" s="234" t="s">
        <v>461</v>
      </c>
      <c r="M73" s="235" t="s">
        <v>228</v>
      </c>
      <c r="N73" s="356"/>
      <c r="O73" s="758" t="str">
        <f>IF(N73="","",K73/N73)</f>
        <v/>
      </c>
      <c r="P73" s="90" t="s">
        <v>577</v>
      </c>
      <c r="Q73" s="168">
        <f>Q71</f>
        <v>0</v>
      </c>
      <c r="R73" s="234" t="s">
        <v>461</v>
      </c>
      <c r="S73" s="235" t="s">
        <v>228</v>
      </c>
      <c r="T73" s="356"/>
      <c r="U73" s="759" t="str">
        <f>IF(T73="","",Q73/T73)</f>
        <v/>
      </c>
      <c r="W73" s="494"/>
    </row>
    <row r="74" spans="1:23" ht="30.75" customHeight="1" outlineLevel="2" thickBot="1" x14ac:dyDescent="0.3">
      <c r="A74" s="1030" t="str">
        <f>' calcul coûts commune'!A203:B203</f>
        <v>Total section budgétaire 10.2</v>
      </c>
      <c r="B74" s="1031"/>
      <c r="C74" s="94"/>
      <c r="D74" s="95"/>
      <c r="E74" s="216"/>
      <c r="F74" s="1027" t="s">
        <v>230</v>
      </c>
      <c r="G74" s="1028"/>
      <c r="H74" s="1029"/>
      <c r="I74" s="97" t="str">
        <f>IF(E73=0,"",E73/(H73*I73))</f>
        <v/>
      </c>
      <c r="J74" s="95"/>
      <c r="K74" s="96"/>
      <c r="L74" s="1027" t="s">
        <v>574</v>
      </c>
      <c r="M74" s="1028"/>
      <c r="N74" s="1029"/>
      <c r="O74" s="757" t="str">
        <f>IF(K73=0,"",K73/(N73*O73))</f>
        <v/>
      </c>
      <c r="P74" s="95"/>
      <c r="Q74" s="96"/>
      <c r="R74" s="1027" t="s">
        <v>574</v>
      </c>
      <c r="S74" s="1028"/>
      <c r="T74" s="1029"/>
      <c r="U74" s="757" t="str">
        <f>IF(Q73=0,"",Q73/(T73*U73))</f>
        <v/>
      </c>
      <c r="W74" s="494"/>
    </row>
    <row r="75" spans="1:23" ht="44.25" customHeight="1" outlineLevel="1" thickBot="1" x14ac:dyDescent="0.3">
      <c r="A75" s="13" t="str">
        <f>' calcul coûts commune'!A204</f>
        <v>10.3</v>
      </c>
      <c r="B75" s="24" t="str">
        <f>' calcul coûts commune'!B204</f>
        <v>Papier /carton</v>
      </c>
      <c r="C75" s="92"/>
      <c r="D75" s="90" t="s">
        <v>523</v>
      </c>
      <c r="E75" s="207">
        <f>' calcul coûts commune'!J223</f>
        <v>0</v>
      </c>
      <c r="F75" s="99" t="s">
        <v>572</v>
      </c>
      <c r="G75" s="100"/>
      <c r="H75" s="101"/>
      <c r="I75" s="244"/>
      <c r="J75" s="90" t="s">
        <v>569</v>
      </c>
      <c r="K75" s="207">
        <f>' calcul coûts commune'!J217+' calcul coûts commune'!J209+' calcul coûts commune'!J213+' calcul coûts commune'!J221+' calcul coûts commune'!J222+' calcul coûts commune'!J214</f>
        <v>0</v>
      </c>
      <c r="L75" s="99" t="s">
        <v>572</v>
      </c>
      <c r="M75" s="100"/>
      <c r="N75" s="101"/>
      <c r="O75" s="750"/>
      <c r="P75" s="90" t="s">
        <v>576</v>
      </c>
      <c r="Q75" s="207">
        <f>' calcul coûts commune'!J216+' calcul coûts commune'!J208+' calcul coûts commune'!J207+' calcul coûts commune'!J206+' calcul coûts commune'!J205</f>
        <v>0</v>
      </c>
      <c r="R75" s="99" t="s">
        <v>572</v>
      </c>
      <c r="S75" s="100"/>
      <c r="T75" s="210"/>
      <c r="U75" s="754"/>
      <c r="W75" s="494"/>
    </row>
    <row r="76" spans="1:23" ht="15.75" outlineLevel="2" thickBot="1" x14ac:dyDescent="0.3">
      <c r="A76" s="38"/>
      <c r="B76" s="26"/>
      <c r="C76" s="92"/>
      <c r="D76" s="90" t="s">
        <v>540</v>
      </c>
      <c r="E76" s="212">
        <f>' calcul coûts commune'!J220+' calcul coûts commune'!J212</f>
        <v>0</v>
      </c>
      <c r="F76" s="99"/>
      <c r="G76" s="100"/>
      <c r="H76" s="101"/>
      <c r="I76" s="244"/>
      <c r="J76" s="90" t="s">
        <v>570</v>
      </c>
      <c r="K76" s="213">
        <f>' calcul coûts commune'!J220+' calcul coûts commune'!J212</f>
        <v>0</v>
      </c>
      <c r="L76" s="99"/>
      <c r="M76" s="100"/>
      <c r="N76" s="101"/>
      <c r="O76" s="750"/>
      <c r="P76" s="90" t="s">
        <v>570</v>
      </c>
      <c r="Q76" s="212">
        <f>' calcul coûts commune'!J219+' calcul coûts commune'!J211</f>
        <v>0</v>
      </c>
      <c r="R76" s="99"/>
      <c r="S76" s="100"/>
      <c r="T76" s="210"/>
      <c r="U76" s="754"/>
      <c r="W76" s="494"/>
    </row>
    <row r="77" spans="1:23" ht="16.5" outlineLevel="2" thickBot="1" x14ac:dyDescent="0.3">
      <c r="A77" s="25"/>
      <c r="B77" s="3"/>
      <c r="C77" s="92"/>
      <c r="D77" s="90" t="s">
        <v>524</v>
      </c>
      <c r="E77" s="103">
        <f>E75-E76</f>
        <v>0</v>
      </c>
      <c r="F77" s="234" t="s">
        <v>461</v>
      </c>
      <c r="G77" s="235" t="s">
        <v>228</v>
      </c>
      <c r="H77" s="236"/>
      <c r="I77" s="239" t="str">
        <f>IF(H77="","",E77/H77)</f>
        <v/>
      </c>
      <c r="J77" s="90" t="s">
        <v>571</v>
      </c>
      <c r="K77" s="168">
        <f>K75</f>
        <v>0</v>
      </c>
      <c r="L77" s="234" t="s">
        <v>461</v>
      </c>
      <c r="M77" s="235" t="s">
        <v>228</v>
      </c>
      <c r="N77" s="356"/>
      <c r="O77" s="758" t="str">
        <f>IF(N77="","",K77/N77)</f>
        <v/>
      </c>
      <c r="P77" s="90" t="s">
        <v>577</v>
      </c>
      <c r="Q77" s="168">
        <f>Q75</f>
        <v>0</v>
      </c>
      <c r="R77" s="234" t="s">
        <v>461</v>
      </c>
      <c r="S77" s="235" t="s">
        <v>228</v>
      </c>
      <c r="T77" s="356"/>
      <c r="U77" s="759" t="str">
        <f>IF(T77="","",Q77/T77)</f>
        <v/>
      </c>
      <c r="W77" s="494"/>
    </row>
    <row r="78" spans="1:23" ht="33" customHeight="1" outlineLevel="2" thickBot="1" x14ac:dyDescent="0.3">
      <c r="A78" s="1034" t="str">
        <f>' calcul coûts commune'!A223:B223</f>
        <v>Total section budgétaire 10.3</v>
      </c>
      <c r="B78" s="1035"/>
      <c r="C78" s="94"/>
      <c r="D78" s="95"/>
      <c r="E78" s="96"/>
      <c r="F78" s="1027" t="s">
        <v>230</v>
      </c>
      <c r="G78" s="1028"/>
      <c r="H78" s="1029"/>
      <c r="I78" s="97" t="str">
        <f>IF(E77=0,"",E77/(H77*I77))</f>
        <v/>
      </c>
      <c r="J78" s="95"/>
      <c r="K78" s="96"/>
      <c r="L78" s="1027" t="s">
        <v>574</v>
      </c>
      <c r="M78" s="1028"/>
      <c r="N78" s="1029"/>
      <c r="O78" s="757" t="str">
        <f>IF(K77=0,"",K77/(N77*O77))</f>
        <v/>
      </c>
      <c r="P78" s="95"/>
      <c r="Q78" s="96"/>
      <c r="R78" s="1027" t="s">
        <v>574</v>
      </c>
      <c r="S78" s="1028"/>
      <c r="T78" s="1029"/>
      <c r="U78" s="757" t="str">
        <f>IF(Q77=0,"",Q77/(T77*U77))</f>
        <v/>
      </c>
      <c r="W78" s="494"/>
    </row>
    <row r="79" spans="1:23" ht="44.25" customHeight="1" outlineLevel="1" thickBot="1" x14ac:dyDescent="0.3">
      <c r="A79" s="27" t="str">
        <f>' calcul coûts commune'!A224</f>
        <v>10.4</v>
      </c>
      <c r="B79" s="24" t="str">
        <f>' calcul coûts commune'!B224</f>
        <v xml:space="preserve"> Verre d'emballage </v>
      </c>
      <c r="C79" s="92"/>
      <c r="D79" s="90" t="s">
        <v>525</v>
      </c>
      <c r="E79" s="207">
        <f>' calcul coûts commune'!J243</f>
        <v>0</v>
      </c>
      <c r="F79" s="99" t="s">
        <v>572</v>
      </c>
      <c r="G79" s="100"/>
      <c r="H79" s="101"/>
      <c r="I79" s="244"/>
      <c r="J79" s="90" t="s">
        <v>569</v>
      </c>
      <c r="K79" s="210">
        <f>' calcul coûts commune'!J237+' calcul coûts commune'!J229+' calcul coûts commune'!J233+' calcul coûts commune'!J241+' calcul coûts commune'!J242+' calcul coûts commune'!J234</f>
        <v>0</v>
      </c>
      <c r="L79" s="99" t="s">
        <v>572</v>
      </c>
      <c r="M79" s="100"/>
      <c r="N79" s="101"/>
      <c r="O79" s="754"/>
      <c r="P79" s="90" t="s">
        <v>576</v>
      </c>
      <c r="Q79" s="207">
        <f>' calcul coûts commune'!J236+' calcul coûts commune'!J228+' calcul coûts commune'!J227+' calcul coûts commune'!J226+' calcul coûts commune'!J225</f>
        <v>0</v>
      </c>
      <c r="R79" s="99" t="s">
        <v>572</v>
      </c>
      <c r="S79" s="100"/>
      <c r="T79" s="101"/>
      <c r="U79" s="754"/>
      <c r="W79" s="494"/>
    </row>
    <row r="80" spans="1:23" ht="15.75" outlineLevel="2" thickBot="1" x14ac:dyDescent="0.3">
      <c r="A80" s="38"/>
      <c r="B80" s="26"/>
      <c r="C80" s="92"/>
      <c r="D80" s="90" t="s">
        <v>533</v>
      </c>
      <c r="E80" s="212">
        <f>' calcul coûts commune'!J232+' calcul coûts commune'!J240</f>
        <v>0</v>
      </c>
      <c r="F80" s="99"/>
      <c r="G80" s="100"/>
      <c r="H80" s="101"/>
      <c r="I80" s="244"/>
      <c r="J80" s="90" t="s">
        <v>570</v>
      </c>
      <c r="K80" s="213">
        <f>' calcul coûts commune'!J240+' calcul coûts commune'!J232</f>
        <v>0</v>
      </c>
      <c r="L80" s="99"/>
      <c r="M80" s="100"/>
      <c r="N80" s="101"/>
      <c r="O80" s="754"/>
      <c r="P80" s="90" t="s">
        <v>570</v>
      </c>
      <c r="Q80" s="213">
        <f>' calcul coûts commune'!J239+' calcul coûts commune'!J231</f>
        <v>0</v>
      </c>
      <c r="R80" s="99"/>
      <c r="S80" s="100"/>
      <c r="T80" s="101"/>
      <c r="U80" s="754"/>
      <c r="W80" s="494"/>
    </row>
    <row r="81" spans="1:23" ht="16.5" outlineLevel="2" thickBot="1" x14ac:dyDescent="0.3">
      <c r="A81" s="25"/>
      <c r="B81" s="3"/>
      <c r="C81" s="92"/>
      <c r="D81" s="90" t="s">
        <v>526</v>
      </c>
      <c r="E81" s="103">
        <f>E79-E80</f>
        <v>0</v>
      </c>
      <c r="F81" s="234" t="s">
        <v>461</v>
      </c>
      <c r="G81" s="235" t="s">
        <v>228</v>
      </c>
      <c r="H81" s="236"/>
      <c r="I81" s="239" t="str">
        <f>IF(H81="","",E81/H81)</f>
        <v/>
      </c>
      <c r="J81" s="90" t="s">
        <v>571</v>
      </c>
      <c r="K81" s="168">
        <f>K79</f>
        <v>0</v>
      </c>
      <c r="L81" s="234" t="s">
        <v>461</v>
      </c>
      <c r="M81" s="235" t="s">
        <v>228</v>
      </c>
      <c r="N81" s="356"/>
      <c r="O81" s="759" t="str">
        <f>IF(N81="","",K81/N81)</f>
        <v/>
      </c>
      <c r="P81" s="90" t="s">
        <v>577</v>
      </c>
      <c r="Q81" s="168">
        <f>Q79</f>
        <v>0</v>
      </c>
      <c r="R81" s="234" t="s">
        <v>461</v>
      </c>
      <c r="S81" s="235" t="s">
        <v>228</v>
      </c>
      <c r="T81" s="356"/>
      <c r="U81" s="759" t="str">
        <f>IF(T81="","",Q81/T81)</f>
        <v/>
      </c>
      <c r="W81" s="494"/>
    </row>
    <row r="82" spans="1:23" ht="31.5" customHeight="1" outlineLevel="2" thickBot="1" x14ac:dyDescent="0.3">
      <c r="A82" s="1025" t="str">
        <f>' calcul coûts commune'!A243:B243</f>
        <v>Total section budgétaire 10.4</v>
      </c>
      <c r="B82" s="1026"/>
      <c r="C82" s="94"/>
      <c r="D82" s="95"/>
      <c r="E82" s="96"/>
      <c r="F82" s="1027" t="s">
        <v>230</v>
      </c>
      <c r="G82" s="1028"/>
      <c r="H82" s="1029"/>
      <c r="I82" s="97" t="str">
        <f>IF(E81=0,"",E81/(H81*I81))</f>
        <v/>
      </c>
      <c r="J82" s="95"/>
      <c r="K82" s="96"/>
      <c r="L82" s="1027" t="s">
        <v>574</v>
      </c>
      <c r="M82" s="1028"/>
      <c r="N82" s="1029"/>
      <c r="O82" s="760" t="str">
        <f>IF(K81=0,"",K81/(N81*O81))</f>
        <v/>
      </c>
      <c r="P82" s="95"/>
      <c r="Q82" s="96"/>
      <c r="R82" s="1027" t="s">
        <v>574</v>
      </c>
      <c r="S82" s="1028"/>
      <c r="T82" s="1029"/>
      <c r="U82" s="760" t="str">
        <f>IF(Q81=0,"",Q81/(T81*U81))</f>
        <v/>
      </c>
      <c r="W82" s="494"/>
    </row>
    <row r="83" spans="1:23" ht="34.5" outlineLevel="1" thickBot="1" x14ac:dyDescent="0.3">
      <c r="A83" s="27" t="str">
        <f>' calcul coûts commune'!A244</f>
        <v>10.5</v>
      </c>
      <c r="B83" s="24" t="str">
        <f>' calcul coûts commune'!B244</f>
        <v>Autres</v>
      </c>
      <c r="C83" s="92"/>
      <c r="D83" s="90" t="s">
        <v>525</v>
      </c>
      <c r="E83" s="207">
        <f>' calcul coûts commune'!J263</f>
        <v>0</v>
      </c>
      <c r="F83" s="99" t="s">
        <v>572</v>
      </c>
      <c r="G83" s="100"/>
      <c r="H83" s="101"/>
      <c r="I83" s="244"/>
      <c r="J83" s="90" t="s">
        <v>569</v>
      </c>
      <c r="K83" s="210">
        <f>' calcul coûts commune'!J257+' calcul coûts commune'!J249+' calcul coûts commune'!J254+' calcul coûts commune'!J262+' calcul coûts commune'!J261+' calcul coûts commune'!J253</f>
        <v>0</v>
      </c>
      <c r="L83" s="99" t="s">
        <v>572</v>
      </c>
      <c r="M83" s="100"/>
      <c r="N83" s="101"/>
      <c r="O83" s="754"/>
      <c r="P83" s="90" t="s">
        <v>576</v>
      </c>
      <c r="Q83" s="207">
        <f>' calcul coûts commune'!J256+' calcul coûts commune'!J248+' calcul coûts commune'!J247+' calcul coûts commune'!J246+' calcul coûts commune'!J245</f>
        <v>0</v>
      </c>
      <c r="R83" s="99" t="s">
        <v>572</v>
      </c>
      <c r="S83" s="100"/>
      <c r="T83" s="101"/>
      <c r="U83" s="754"/>
      <c r="W83" s="494"/>
    </row>
    <row r="84" spans="1:23" ht="15.75" outlineLevel="3" thickBot="1" x14ac:dyDescent="0.3">
      <c r="A84" s="38"/>
      <c r="B84" s="26"/>
      <c r="C84" s="92"/>
      <c r="D84" s="90" t="s">
        <v>533</v>
      </c>
      <c r="E84" s="212">
        <f>' calcul coûts commune'!J252+' calcul coûts commune'!J260</f>
        <v>0</v>
      </c>
      <c r="F84" s="99"/>
      <c r="G84" s="100"/>
      <c r="H84" s="101"/>
      <c r="I84" s="244"/>
      <c r="J84" s="90" t="s">
        <v>570</v>
      </c>
      <c r="K84" s="213">
        <f>' calcul coûts commune'!J260+' calcul coûts commune'!J252</f>
        <v>0</v>
      </c>
      <c r="L84" s="99"/>
      <c r="M84" s="100"/>
      <c r="N84" s="101"/>
      <c r="O84" s="754"/>
      <c r="P84" s="90" t="s">
        <v>570</v>
      </c>
      <c r="Q84" s="213">
        <f>' calcul coûts commune'!J259+' calcul coûts commune'!J251</f>
        <v>0</v>
      </c>
      <c r="R84" s="99"/>
      <c r="S84" s="100"/>
      <c r="T84" s="101"/>
      <c r="U84" s="754"/>
      <c r="W84" s="494"/>
    </row>
    <row r="85" spans="1:23" ht="16.5" outlineLevel="3" thickBot="1" x14ac:dyDescent="0.3">
      <c r="A85" s="25"/>
      <c r="B85" s="3"/>
      <c r="C85" s="92"/>
      <c r="D85" s="90" t="s">
        <v>526</v>
      </c>
      <c r="E85" s="103">
        <f>E83-E84</f>
        <v>0</v>
      </c>
      <c r="F85" s="234" t="s">
        <v>461</v>
      </c>
      <c r="G85" s="235" t="s">
        <v>228</v>
      </c>
      <c r="H85" s="236"/>
      <c r="I85" s="239" t="str">
        <f>IF(H85="","",E85/H85)</f>
        <v/>
      </c>
      <c r="J85" s="90" t="s">
        <v>571</v>
      </c>
      <c r="K85" s="168">
        <f>K83</f>
        <v>0</v>
      </c>
      <c r="L85" s="234" t="s">
        <v>461</v>
      </c>
      <c r="M85" s="235" t="s">
        <v>228</v>
      </c>
      <c r="N85" s="236"/>
      <c r="O85" s="759" t="str">
        <f>IF(N85="","",K85/N85)</f>
        <v/>
      </c>
      <c r="P85" s="90" t="s">
        <v>577</v>
      </c>
      <c r="Q85" s="168">
        <f>Q83</f>
        <v>0</v>
      </c>
      <c r="R85" s="234" t="s">
        <v>461</v>
      </c>
      <c r="S85" s="235" t="s">
        <v>228</v>
      </c>
      <c r="T85" s="236"/>
      <c r="U85" s="759" t="str">
        <f>IF(T85="","",Q85/T85)</f>
        <v/>
      </c>
      <c r="W85" s="494"/>
    </row>
    <row r="86" spans="1:23" ht="31.5" customHeight="1" outlineLevel="3" thickBot="1" x14ac:dyDescent="0.3">
      <c r="A86" s="1025" t="str">
        <f>' calcul coûts commune'!A263:B263</f>
        <v>Total section budgétaire 10.5</v>
      </c>
      <c r="B86" s="1026"/>
      <c r="C86" s="94"/>
      <c r="D86" s="95"/>
      <c r="E86" s="96"/>
      <c r="F86" s="1027" t="s">
        <v>230</v>
      </c>
      <c r="G86" s="1028"/>
      <c r="H86" s="1029"/>
      <c r="I86" s="97" t="str">
        <f>IF(E85=0,"",E85/(H85*I85))</f>
        <v/>
      </c>
      <c r="J86" s="95"/>
      <c r="K86" s="96"/>
      <c r="L86" s="1027" t="s">
        <v>574</v>
      </c>
      <c r="M86" s="1028"/>
      <c r="N86" s="1029"/>
      <c r="O86" s="757" t="str">
        <f>IF(K85=0,"",K85/(N85*O85))</f>
        <v/>
      </c>
      <c r="P86" s="95"/>
      <c r="Q86" s="96"/>
      <c r="R86" s="1027" t="s">
        <v>574</v>
      </c>
      <c r="S86" s="1028"/>
      <c r="T86" s="1029"/>
      <c r="U86" s="757" t="str">
        <f>IF(Q85=0,"",Q85/(T85*U85))</f>
        <v/>
      </c>
      <c r="W86" s="494"/>
    </row>
    <row r="87" spans="1:23" ht="15.75" outlineLevel="1" thickBot="1" x14ac:dyDescent="0.3">
      <c r="A87" s="188"/>
      <c r="B87" s="189"/>
      <c r="C87" s="62"/>
      <c r="D87" s="95"/>
      <c r="E87" s="96"/>
      <c r="F87" s="183"/>
      <c r="G87" s="184"/>
      <c r="H87" s="185"/>
      <c r="I87" s="97"/>
      <c r="J87" s="95"/>
      <c r="K87" s="96"/>
      <c r="L87" s="183"/>
      <c r="M87" s="184"/>
      <c r="N87" s="185"/>
      <c r="O87" s="757"/>
      <c r="P87" s="95"/>
      <c r="Q87" s="96"/>
      <c r="R87" s="183"/>
      <c r="S87" s="184"/>
      <c r="T87" s="185"/>
      <c r="U87" s="757"/>
      <c r="W87" s="494"/>
    </row>
    <row r="88" spans="1:23" ht="16.5" thickBot="1" x14ac:dyDescent="0.3">
      <c r="A88" s="182">
        <f>' calcul coûts commune'!A265</f>
        <v>11</v>
      </c>
      <c r="B88" s="198" t="str">
        <f>' calcul coûts commune'!B265</f>
        <v xml:space="preserve">Collectes à domicile  en vrac </v>
      </c>
      <c r="C88" s="15"/>
      <c r="D88" s="78"/>
      <c r="E88" s="78"/>
      <c r="F88" s="78"/>
      <c r="G88" s="78"/>
      <c r="H88" s="78"/>
      <c r="I88" s="78"/>
      <c r="J88" s="78"/>
      <c r="K88" s="78"/>
      <c r="L88" s="78"/>
      <c r="M88" s="78"/>
      <c r="N88" s="78"/>
      <c r="O88" s="753"/>
      <c r="P88" s="78"/>
      <c r="Q88" s="214"/>
      <c r="R88" s="78"/>
      <c r="S88" s="78"/>
      <c r="T88" s="78"/>
      <c r="U88" s="756"/>
      <c r="W88" s="494"/>
    </row>
    <row r="89" spans="1:23" ht="43.5" customHeight="1" outlineLevel="1" thickBot="1" x14ac:dyDescent="0.3">
      <c r="A89" s="104" t="str">
        <f>' calcul coûts commune'!A266</f>
        <v>11.1</v>
      </c>
      <c r="B89" s="1075" t="str">
        <f>' calcul coûts commune'!B266</f>
        <v>Déchets de verdure</v>
      </c>
      <c r="C89" s="92"/>
      <c r="D89" s="90" t="s">
        <v>525</v>
      </c>
      <c r="E89" s="207">
        <f>' calcul coûts commune'!J282</f>
        <v>0</v>
      </c>
      <c r="F89" s="99" t="s">
        <v>572</v>
      </c>
      <c r="G89" s="100"/>
      <c r="H89" s="101"/>
      <c r="I89" s="244"/>
      <c r="J89" s="90" t="s">
        <v>569</v>
      </c>
      <c r="K89" s="207">
        <f>' calcul coûts commune'!J277+' calcul coûts commune'!J270+' calcul coûts commune'!J281+' calcul coûts commune'!J274</f>
        <v>0</v>
      </c>
      <c r="L89" s="99" t="s">
        <v>572</v>
      </c>
      <c r="M89" s="100"/>
      <c r="N89" s="101"/>
      <c r="O89" s="750"/>
      <c r="P89" s="90" t="s">
        <v>576</v>
      </c>
      <c r="Q89" s="207">
        <f>' calcul coûts commune'!J276+' calcul coûts commune'!J269+' calcul coûts commune'!J268+' calcul coûts commune'!J267</f>
        <v>0</v>
      </c>
      <c r="R89" s="99" t="s">
        <v>572</v>
      </c>
      <c r="S89" s="100"/>
      <c r="T89" s="101"/>
      <c r="U89" s="754"/>
      <c r="W89" s="494"/>
    </row>
    <row r="90" spans="1:23" ht="15.75" outlineLevel="2" thickBot="1" x14ac:dyDescent="0.3">
      <c r="A90" s="38"/>
      <c r="B90" s="26"/>
      <c r="C90" s="92"/>
      <c r="D90" s="90" t="s">
        <v>533</v>
      </c>
      <c r="E90" s="212">
        <f>' calcul coûts commune'!J280+' calcul coûts commune'!J273</f>
        <v>0</v>
      </c>
      <c r="F90" s="99"/>
      <c r="G90" s="100"/>
      <c r="H90" s="101"/>
      <c r="I90" s="244"/>
      <c r="J90" s="90" t="s">
        <v>570</v>
      </c>
      <c r="K90" s="213">
        <f>' calcul coûts commune'!J280+' calcul coûts commune'!J273</f>
        <v>0</v>
      </c>
      <c r="L90" s="99"/>
      <c r="M90" s="100"/>
      <c r="N90" s="101"/>
      <c r="O90" s="750"/>
      <c r="P90" s="90" t="s">
        <v>570</v>
      </c>
      <c r="Q90" s="213">
        <f>' calcul coûts commune'!J279+' calcul coûts commune'!J272</f>
        <v>0</v>
      </c>
      <c r="R90" s="99"/>
      <c r="S90" s="100"/>
      <c r="T90" s="101"/>
      <c r="U90" s="754"/>
      <c r="W90" s="494"/>
    </row>
    <row r="91" spans="1:23" ht="16.5" outlineLevel="2" thickBot="1" x14ac:dyDescent="0.3">
      <c r="A91" s="25"/>
      <c r="B91" s="3"/>
      <c r="C91" s="92"/>
      <c r="D91" s="90" t="s">
        <v>526</v>
      </c>
      <c r="E91" s="103">
        <f>E89-E90</f>
        <v>0</v>
      </c>
      <c r="F91" s="234" t="s">
        <v>461</v>
      </c>
      <c r="G91" s="235" t="s">
        <v>228</v>
      </c>
      <c r="H91" s="236"/>
      <c r="I91" s="239" t="str">
        <f>IF(H91="","",E91/H91)</f>
        <v/>
      </c>
      <c r="J91" s="90" t="s">
        <v>571</v>
      </c>
      <c r="K91" s="168">
        <f>K89</f>
        <v>0</v>
      </c>
      <c r="L91" s="234" t="s">
        <v>461</v>
      </c>
      <c r="M91" s="235" t="s">
        <v>228</v>
      </c>
      <c r="N91" s="236"/>
      <c r="O91" s="758" t="str">
        <f>IF(N91="","",K91/N91)</f>
        <v/>
      </c>
      <c r="P91" s="90" t="s">
        <v>577</v>
      </c>
      <c r="Q91" s="168">
        <f>Q89-Q90</f>
        <v>0</v>
      </c>
      <c r="R91" s="234" t="s">
        <v>461</v>
      </c>
      <c r="S91" s="235" t="s">
        <v>228</v>
      </c>
      <c r="T91" s="236"/>
      <c r="U91" s="759" t="str">
        <f>IF(T91="","",Q91/T91)</f>
        <v/>
      </c>
      <c r="W91" s="494"/>
    </row>
    <row r="92" spans="1:23" ht="30.75" customHeight="1" outlineLevel="2" thickBot="1" x14ac:dyDescent="0.3">
      <c r="A92" s="1034" t="str">
        <f>' calcul coûts commune'!A282:B282</f>
        <v>Total section budgétaire 11.1</v>
      </c>
      <c r="B92" s="1035"/>
      <c r="C92" s="94"/>
      <c r="D92" s="95"/>
      <c r="E92" s="96"/>
      <c r="F92" s="1027" t="s">
        <v>230</v>
      </c>
      <c r="G92" s="1028"/>
      <c r="H92" s="1029"/>
      <c r="I92" s="97" t="str">
        <f>IF(E91=0,"",E91/(H91*I91))</f>
        <v/>
      </c>
      <c r="J92" s="95"/>
      <c r="K92" s="96"/>
      <c r="L92" s="1027" t="s">
        <v>574</v>
      </c>
      <c r="M92" s="1028"/>
      <c r="N92" s="1029"/>
      <c r="O92" s="757" t="str">
        <f>IF(K91=0,"",K91/(N91*O91))</f>
        <v/>
      </c>
      <c r="P92" s="95"/>
      <c r="Q92" s="96"/>
      <c r="R92" s="1027" t="s">
        <v>574</v>
      </c>
      <c r="S92" s="1028"/>
      <c r="T92" s="1029"/>
      <c r="U92" s="760" t="str">
        <f>IF(Q91=0,"",Q91/(T91*U91))</f>
        <v/>
      </c>
      <c r="W92" s="494"/>
    </row>
    <row r="93" spans="1:23" ht="34.5" outlineLevel="1" thickBot="1" x14ac:dyDescent="0.3">
      <c r="A93" s="27" t="str">
        <f>' calcul coûts commune'!A283</f>
        <v>11.2</v>
      </c>
      <c r="B93" s="24" t="str">
        <f>' calcul coûts commune'!B283</f>
        <v>Ferraille</v>
      </c>
      <c r="C93" s="92"/>
      <c r="D93" s="90" t="s">
        <v>525</v>
      </c>
      <c r="E93" s="207">
        <f>' calcul coûts commune'!J299</f>
        <v>0</v>
      </c>
      <c r="F93" s="99" t="s">
        <v>572</v>
      </c>
      <c r="G93" s="100"/>
      <c r="H93" s="101"/>
      <c r="I93" s="244"/>
      <c r="J93" s="90" t="s">
        <v>569</v>
      </c>
      <c r="K93" s="207">
        <f>' calcul coûts commune'!J294+' calcul coûts commune'!J287+' calcul coûts commune'!J298+' calcul coûts commune'!J291</f>
        <v>0</v>
      </c>
      <c r="L93" s="99" t="s">
        <v>572</v>
      </c>
      <c r="M93" s="100"/>
      <c r="N93" s="101"/>
      <c r="O93" s="750"/>
      <c r="P93" s="90" t="s">
        <v>576</v>
      </c>
      <c r="Q93" s="207">
        <f>' calcul coûts commune'!J293+' calcul coûts commune'!J286+' calcul coûts commune'!J285+' calcul coûts commune'!J284</f>
        <v>0</v>
      </c>
      <c r="R93" s="99" t="s">
        <v>572</v>
      </c>
      <c r="S93" s="100"/>
      <c r="T93" s="101"/>
      <c r="U93" s="754"/>
      <c r="W93" s="494"/>
    </row>
    <row r="94" spans="1:23" ht="22.5" hidden="1" customHeight="1" outlineLevel="2" thickBot="1" x14ac:dyDescent="0.3">
      <c r="A94" s="38"/>
      <c r="B94" s="26"/>
      <c r="C94" s="92"/>
      <c r="D94" s="90" t="s">
        <v>533</v>
      </c>
      <c r="E94" s="212">
        <f>' calcul coûts commune'!J297+' calcul coûts commune'!J290</f>
        <v>0</v>
      </c>
      <c r="F94" s="99"/>
      <c r="G94" s="100"/>
      <c r="H94" s="101"/>
      <c r="I94" s="244"/>
      <c r="J94" s="90" t="s">
        <v>570</v>
      </c>
      <c r="K94" s="213">
        <f>' calcul coûts commune'!J297+' calcul coûts commune'!J290</f>
        <v>0</v>
      </c>
      <c r="L94" s="99"/>
      <c r="M94" s="100"/>
      <c r="N94" s="101"/>
      <c r="O94" s="750"/>
      <c r="P94" s="90" t="s">
        <v>570</v>
      </c>
      <c r="Q94" s="213">
        <f>' calcul coûts commune'!J296+' calcul coûts commune'!J289</f>
        <v>0</v>
      </c>
      <c r="R94" s="99"/>
      <c r="S94" s="100"/>
      <c r="T94" s="101"/>
      <c r="U94" s="754"/>
      <c r="W94" s="494"/>
    </row>
    <row r="95" spans="1:23" ht="26.25" hidden="1" customHeight="1" outlineLevel="2" thickBot="1" x14ac:dyDescent="0.3">
      <c r="A95" s="25"/>
      <c r="B95" s="3"/>
      <c r="C95" s="92"/>
      <c r="D95" s="90" t="s">
        <v>526</v>
      </c>
      <c r="E95" s="103">
        <f>E93-E94</f>
        <v>0</v>
      </c>
      <c r="F95" s="234" t="s">
        <v>461</v>
      </c>
      <c r="G95" s="235" t="s">
        <v>228</v>
      </c>
      <c r="H95" s="236"/>
      <c r="I95" s="239" t="str">
        <f>IF(H95="","",E95/H95)</f>
        <v/>
      </c>
      <c r="J95" s="90" t="s">
        <v>571</v>
      </c>
      <c r="K95" s="168">
        <f>K93</f>
        <v>0</v>
      </c>
      <c r="L95" s="234" t="s">
        <v>461</v>
      </c>
      <c r="M95" s="235" t="s">
        <v>228</v>
      </c>
      <c r="N95" s="236"/>
      <c r="O95" s="758" t="str">
        <f>IF(N95="","",K95/N95)</f>
        <v/>
      </c>
      <c r="P95" s="90" t="s">
        <v>577</v>
      </c>
      <c r="Q95" s="168">
        <f>Q93-Q94</f>
        <v>0</v>
      </c>
      <c r="R95" s="234" t="s">
        <v>461</v>
      </c>
      <c r="S95" s="235" t="s">
        <v>228</v>
      </c>
      <c r="T95" s="236"/>
      <c r="U95" s="759" t="str">
        <f>IF(T95="","",Q95/T95)</f>
        <v/>
      </c>
      <c r="W95" s="494"/>
    </row>
    <row r="96" spans="1:23" ht="33" hidden="1" customHeight="1" outlineLevel="2" thickBot="1" x14ac:dyDescent="0.3">
      <c r="A96" s="1036" t="str">
        <f>' calcul coûts commune'!A299:B299</f>
        <v>Total section budgétaire 11.2</v>
      </c>
      <c r="B96" s="1037"/>
      <c r="C96" s="94"/>
      <c r="D96" s="95"/>
      <c r="E96" s="96"/>
      <c r="F96" s="1027" t="s">
        <v>230</v>
      </c>
      <c r="G96" s="1028"/>
      <c r="H96" s="1029"/>
      <c r="I96" s="97" t="str">
        <f>IF(E95=0,"",E95/(H95*I95))</f>
        <v/>
      </c>
      <c r="J96" s="95"/>
      <c r="K96" s="96"/>
      <c r="L96" s="1027" t="s">
        <v>574</v>
      </c>
      <c r="M96" s="1028"/>
      <c r="N96" s="1029"/>
      <c r="O96" s="757" t="str">
        <f>IF(K95=0,"",K95/(N95*O95))</f>
        <v/>
      </c>
      <c r="P96" s="95"/>
      <c r="Q96" s="96"/>
      <c r="R96" s="1027" t="s">
        <v>574</v>
      </c>
      <c r="S96" s="1028"/>
      <c r="T96" s="1029"/>
      <c r="U96" s="760" t="str">
        <f>IF(Q95=0,"",Q95/(T95*U95))</f>
        <v/>
      </c>
      <c r="W96" s="494"/>
    </row>
    <row r="97" spans="1:23" ht="34.5" outlineLevel="1" collapsed="1" thickBot="1" x14ac:dyDescent="0.3">
      <c r="A97" s="27" t="str">
        <f>' calcul coûts commune'!A300</f>
        <v>11.3</v>
      </c>
      <c r="B97" s="24" t="str">
        <f>' calcul coûts commune'!B300</f>
        <v>Déchets électroniques</v>
      </c>
      <c r="C97" s="92"/>
      <c r="D97" s="90" t="s">
        <v>525</v>
      </c>
      <c r="E97" s="207">
        <f>' calcul coûts commune'!J318</f>
        <v>0</v>
      </c>
      <c r="F97" s="99" t="s">
        <v>572</v>
      </c>
      <c r="G97" s="100"/>
      <c r="H97" s="101"/>
      <c r="I97" s="244"/>
      <c r="J97" s="90" t="s">
        <v>569</v>
      </c>
      <c r="K97" s="207">
        <f>' calcul coûts commune'!J312+' calcul coûts commune'!J304+' calcul coûts commune'!J317+' calcul coûts commune'!J309+' calcul coûts commune'!J308+' calcul coûts commune'!J316</f>
        <v>0</v>
      </c>
      <c r="L97" s="99" t="s">
        <v>572</v>
      </c>
      <c r="M97" s="100"/>
      <c r="N97" s="101"/>
      <c r="O97" s="750"/>
      <c r="P97" s="90" t="s">
        <v>576</v>
      </c>
      <c r="Q97" s="207">
        <f>' calcul coûts commune'!J311+' calcul coûts commune'!J303+' calcul coûts commune'!J302+' calcul coûts commune'!J301</f>
        <v>0</v>
      </c>
      <c r="R97" s="99" t="s">
        <v>572</v>
      </c>
      <c r="S97" s="100"/>
      <c r="T97" s="101"/>
      <c r="U97" s="754"/>
      <c r="W97" s="494"/>
    </row>
    <row r="98" spans="1:23" ht="24" hidden="1" customHeight="1" outlineLevel="2" thickBot="1" x14ac:dyDescent="0.3">
      <c r="A98" s="38"/>
      <c r="B98" s="26"/>
      <c r="C98" s="92"/>
      <c r="D98" s="90" t="s">
        <v>533</v>
      </c>
      <c r="E98" s="212">
        <f>' calcul coûts commune'!J307+' calcul coûts commune'!J315</f>
        <v>0</v>
      </c>
      <c r="F98" s="99"/>
      <c r="G98" s="100"/>
      <c r="H98" s="101"/>
      <c r="I98" s="244"/>
      <c r="J98" s="90" t="s">
        <v>570</v>
      </c>
      <c r="K98" s="213">
        <f>' calcul coûts commune'!J315+' calcul coûts commune'!J307</f>
        <v>0</v>
      </c>
      <c r="L98" s="99"/>
      <c r="M98" s="100"/>
      <c r="N98" s="101"/>
      <c r="O98" s="750"/>
      <c r="P98" s="90" t="s">
        <v>570</v>
      </c>
      <c r="Q98" s="213">
        <f>' calcul coûts commune'!J314+' calcul coûts commune'!J306</f>
        <v>0</v>
      </c>
      <c r="R98" s="99"/>
      <c r="S98" s="100"/>
      <c r="T98" s="101"/>
      <c r="U98" s="754"/>
      <c r="W98" s="494"/>
    </row>
    <row r="99" spans="1:23" ht="25.5" hidden="1" customHeight="1" outlineLevel="2" thickBot="1" x14ac:dyDescent="0.3">
      <c r="A99" s="25"/>
      <c r="B99" s="3"/>
      <c r="C99" s="92"/>
      <c r="D99" s="90" t="s">
        <v>526</v>
      </c>
      <c r="E99" s="103">
        <f>E97-E98</f>
        <v>0</v>
      </c>
      <c r="F99" s="234" t="s">
        <v>461</v>
      </c>
      <c r="G99" s="235" t="s">
        <v>228</v>
      </c>
      <c r="H99" s="236"/>
      <c r="I99" s="239" t="str">
        <f>IF(H99="","",E99/H99)</f>
        <v/>
      </c>
      <c r="J99" s="90" t="s">
        <v>571</v>
      </c>
      <c r="K99" s="168">
        <f>K97</f>
        <v>0</v>
      </c>
      <c r="L99" s="234" t="s">
        <v>461</v>
      </c>
      <c r="M99" s="235" t="s">
        <v>228</v>
      </c>
      <c r="N99" s="236"/>
      <c r="O99" s="758" t="str">
        <f>IF(N99="","",K99/N99)</f>
        <v/>
      </c>
      <c r="P99" s="90" t="s">
        <v>577</v>
      </c>
      <c r="Q99" s="168">
        <f>Q97-Q98</f>
        <v>0</v>
      </c>
      <c r="R99" s="234" t="s">
        <v>461</v>
      </c>
      <c r="S99" s="235" t="s">
        <v>228</v>
      </c>
      <c r="T99" s="236"/>
      <c r="U99" s="759" t="str">
        <f>IF(T99="","",Q99/T99)</f>
        <v/>
      </c>
      <c r="W99" s="494"/>
    </row>
    <row r="100" spans="1:23" ht="30" hidden="1" customHeight="1" outlineLevel="2" thickBot="1" x14ac:dyDescent="0.3">
      <c r="A100" s="1036" t="str">
        <f>' calcul coûts commune'!A318:B318</f>
        <v>Total section budgétaire 11.3</v>
      </c>
      <c r="B100" s="1037"/>
      <c r="C100" s="94"/>
      <c r="D100" s="95"/>
      <c r="E100" s="96"/>
      <c r="F100" s="1027" t="s">
        <v>230</v>
      </c>
      <c r="G100" s="1028"/>
      <c r="H100" s="1029"/>
      <c r="I100" s="97" t="str">
        <f>IF(E99=0,"",E99/(H99*I99))</f>
        <v/>
      </c>
      <c r="J100" s="95"/>
      <c r="K100" s="96"/>
      <c r="L100" s="1027" t="s">
        <v>574</v>
      </c>
      <c r="M100" s="1028"/>
      <c r="N100" s="1029"/>
      <c r="O100" s="757" t="str">
        <f>IF(K99=0,"",K99/(N99*O99))</f>
        <v/>
      </c>
      <c r="P100" s="95"/>
      <c r="Q100" s="96"/>
      <c r="R100" s="1027" t="s">
        <v>574</v>
      </c>
      <c r="S100" s="1028"/>
      <c r="T100" s="1029"/>
      <c r="U100" s="760" t="str">
        <f>IF(Q99=0,"",Q99/(T99*U99))</f>
        <v/>
      </c>
      <c r="W100" s="494"/>
    </row>
    <row r="101" spans="1:23" ht="27" customHeight="1" outlineLevel="1" collapsed="1" thickBot="1" x14ac:dyDescent="0.3">
      <c r="A101" s="27" t="str">
        <f>' calcul coûts commune'!A319</f>
        <v>11.4</v>
      </c>
      <c r="B101" s="24" t="str">
        <f>' calcul coûts commune'!B319</f>
        <v>PMC</v>
      </c>
      <c r="C101" s="92"/>
      <c r="D101" s="90"/>
      <c r="E101" s="98"/>
      <c r="F101" s="99"/>
      <c r="G101" s="100"/>
      <c r="H101" s="101"/>
      <c r="I101" s="244"/>
      <c r="J101" s="90" t="s">
        <v>569</v>
      </c>
      <c r="K101" s="98"/>
      <c r="L101" s="99"/>
      <c r="M101" s="100"/>
      <c r="N101" s="101"/>
      <c r="O101" s="750"/>
      <c r="P101" s="90" t="s">
        <v>576</v>
      </c>
      <c r="Q101" s="207">
        <f>' calcul coûts commune'!J320+' calcul coûts commune'!J321+' calcul coûts commune'!J322+' calcul coûts commune'!J325</f>
        <v>0</v>
      </c>
      <c r="R101" s="99"/>
      <c r="S101" s="100"/>
      <c r="T101" s="101"/>
      <c r="U101" s="754"/>
      <c r="W101" s="494"/>
    </row>
    <row r="102" spans="1:23" ht="15.75" outlineLevel="2" thickBot="1" x14ac:dyDescent="0.3">
      <c r="A102" s="38"/>
      <c r="B102" s="26"/>
      <c r="C102" s="92"/>
      <c r="D102" s="90"/>
      <c r="E102" s="102"/>
      <c r="F102" s="99"/>
      <c r="G102" s="100"/>
      <c r="H102" s="101"/>
      <c r="I102" s="244"/>
      <c r="J102" s="90" t="s">
        <v>570</v>
      </c>
      <c r="K102" s="213">
        <f>' calcul coûts commune'!J323+' calcul coûts commune'!J326</f>
        <v>0</v>
      </c>
      <c r="L102" s="99"/>
      <c r="M102" s="100"/>
      <c r="N102" s="101"/>
      <c r="O102" s="750"/>
      <c r="P102" s="90" t="s">
        <v>570</v>
      </c>
      <c r="Q102" s="213">
        <f>' calcul coûts commune'!J323+' calcul coûts commune'!J326</f>
        <v>0</v>
      </c>
      <c r="R102" s="99"/>
      <c r="S102" s="100"/>
      <c r="T102" s="101"/>
      <c r="U102" s="754"/>
      <c r="W102" s="494"/>
    </row>
    <row r="103" spans="1:23" ht="25.5" customHeight="1" outlineLevel="2" thickBot="1" x14ac:dyDescent="0.3">
      <c r="A103" s="25"/>
      <c r="B103" s="3"/>
      <c r="C103" s="92"/>
      <c r="D103" s="90"/>
      <c r="E103" s="103"/>
      <c r="F103" s="234"/>
      <c r="G103" s="235"/>
      <c r="H103" s="236"/>
      <c r="I103" s="245"/>
      <c r="J103" s="90" t="s">
        <v>571</v>
      </c>
      <c r="K103" s="168"/>
      <c r="L103" s="234" t="s">
        <v>461</v>
      </c>
      <c r="M103" s="235" t="s">
        <v>228</v>
      </c>
      <c r="N103" s="236"/>
      <c r="O103" s="758" t="str">
        <f>IF(N103="","",K103/N103)</f>
        <v/>
      </c>
      <c r="P103" s="90" t="s">
        <v>577</v>
      </c>
      <c r="Q103" s="168">
        <f>Q101</f>
        <v>0</v>
      </c>
      <c r="R103" s="234"/>
      <c r="S103" s="235"/>
      <c r="T103" s="236"/>
      <c r="U103" s="759"/>
      <c r="W103" s="494"/>
    </row>
    <row r="104" spans="1:23" ht="30" customHeight="1" outlineLevel="2" thickBot="1" x14ac:dyDescent="0.3">
      <c r="A104" s="1036" t="str">
        <f>' calcul coûts commune'!A327:B327</f>
        <v>Total section budgétaire 11.4</v>
      </c>
      <c r="B104" s="1037"/>
      <c r="C104" s="94"/>
      <c r="D104" s="95"/>
      <c r="E104" s="96"/>
      <c r="F104" s="1027"/>
      <c r="G104" s="1028"/>
      <c r="H104" s="1029"/>
      <c r="I104" s="97"/>
      <c r="J104" s="95"/>
      <c r="K104" s="216"/>
      <c r="L104" s="1027" t="s">
        <v>574</v>
      </c>
      <c r="M104" s="1028"/>
      <c r="N104" s="1029"/>
      <c r="O104" s="757"/>
      <c r="P104" s="95"/>
      <c r="Q104" s="96"/>
      <c r="R104" s="1027" t="s">
        <v>574</v>
      </c>
      <c r="S104" s="1028"/>
      <c r="T104" s="1029"/>
      <c r="U104" s="760"/>
      <c r="W104" s="494"/>
    </row>
    <row r="105" spans="1:23" ht="34.5" outlineLevel="1" thickBot="1" x14ac:dyDescent="0.3">
      <c r="A105" s="27" t="str">
        <f>' calcul coûts commune'!A328</f>
        <v>11.5</v>
      </c>
      <c r="B105" s="24" t="str">
        <f>' calcul coûts commune'!B328</f>
        <v xml:space="preserve">Vêtements usagés </v>
      </c>
      <c r="C105" s="92"/>
      <c r="D105" s="90" t="s">
        <v>525</v>
      </c>
      <c r="E105" s="207">
        <f>' calcul coûts commune'!J345</f>
        <v>0</v>
      </c>
      <c r="F105" s="99" t="s">
        <v>572</v>
      </c>
      <c r="G105" s="100"/>
      <c r="H105" s="101"/>
      <c r="I105" s="244"/>
      <c r="J105" s="90" t="s">
        <v>569</v>
      </c>
      <c r="K105" s="207">
        <f>' calcul coûts commune'!J340+' calcul coûts commune'!J333+' calcul coûts commune'!J344+' calcul coûts commune'!J337</f>
        <v>0</v>
      </c>
      <c r="L105" s="99" t="s">
        <v>572</v>
      </c>
      <c r="M105" s="100"/>
      <c r="N105" s="101"/>
      <c r="O105" s="750"/>
      <c r="P105" s="90" t="s">
        <v>576</v>
      </c>
      <c r="Q105" s="207">
        <f>' calcul coûts commune'!J339+' calcul coûts commune'!J332+' calcul coûts commune'!J331+' calcul coûts commune'!J330+' calcul coûts commune'!J329</f>
        <v>0</v>
      </c>
      <c r="R105" s="99" t="s">
        <v>572</v>
      </c>
      <c r="S105" s="100"/>
      <c r="T105" s="101"/>
      <c r="U105" s="754"/>
      <c r="W105" s="494"/>
    </row>
    <row r="106" spans="1:23" ht="15.75" outlineLevel="2" thickBot="1" x14ac:dyDescent="0.3">
      <c r="A106" s="38"/>
      <c r="B106" s="26"/>
      <c r="C106" s="92"/>
      <c r="D106" s="90" t="s">
        <v>533</v>
      </c>
      <c r="E106" s="212">
        <f>' calcul coûts commune'!J343+' calcul coûts commune'!J336</f>
        <v>0</v>
      </c>
      <c r="F106" s="99"/>
      <c r="G106" s="100"/>
      <c r="H106" s="101"/>
      <c r="I106" s="244"/>
      <c r="J106" s="90" t="s">
        <v>570</v>
      </c>
      <c r="K106" s="213">
        <f>' calcul coûts commune'!J336+' calcul coûts commune'!J343</f>
        <v>0</v>
      </c>
      <c r="L106" s="99"/>
      <c r="M106" s="100"/>
      <c r="N106" s="101"/>
      <c r="O106" s="754"/>
      <c r="P106" s="90" t="s">
        <v>570</v>
      </c>
      <c r="Q106" s="213">
        <f>' calcul coûts commune'!J342+' calcul coûts commune'!J335</f>
        <v>0</v>
      </c>
      <c r="R106" s="99"/>
      <c r="S106" s="100"/>
      <c r="T106" s="101"/>
      <c r="U106" s="754"/>
      <c r="W106" s="494"/>
    </row>
    <row r="107" spans="1:23" ht="28.5" customHeight="1" outlineLevel="2" thickBot="1" x14ac:dyDescent="0.3">
      <c r="A107" s="25"/>
      <c r="B107" s="3"/>
      <c r="C107" s="92"/>
      <c r="D107" s="90" t="s">
        <v>526</v>
      </c>
      <c r="E107" s="103">
        <f>E105-E106</f>
        <v>0</v>
      </c>
      <c r="F107" s="234" t="s">
        <v>461</v>
      </c>
      <c r="G107" s="235" t="s">
        <v>228</v>
      </c>
      <c r="H107" s="236"/>
      <c r="I107" s="245" t="str">
        <f>IF(H107="","",E107/H107)</f>
        <v/>
      </c>
      <c r="J107" s="90" t="s">
        <v>571</v>
      </c>
      <c r="K107" s="168">
        <f>K105</f>
        <v>0</v>
      </c>
      <c r="L107" s="234" t="s">
        <v>461</v>
      </c>
      <c r="M107" s="235" t="s">
        <v>228</v>
      </c>
      <c r="N107" s="236"/>
      <c r="O107" s="759" t="str">
        <f>IF(N107="","",K107/N107)</f>
        <v/>
      </c>
      <c r="P107" s="90" t="s">
        <v>577</v>
      </c>
      <c r="Q107" s="168">
        <f>Q105-Q106</f>
        <v>0</v>
      </c>
      <c r="R107" s="234" t="s">
        <v>461</v>
      </c>
      <c r="S107" s="235" t="s">
        <v>228</v>
      </c>
      <c r="T107" s="236"/>
      <c r="U107" s="759" t="str">
        <f>IF(T107="","",Q107/T107)</f>
        <v/>
      </c>
      <c r="W107" s="494"/>
    </row>
    <row r="108" spans="1:23" ht="30" customHeight="1" outlineLevel="2" thickBot="1" x14ac:dyDescent="0.3">
      <c r="A108" s="1036" t="str">
        <f>' calcul coûts commune'!A345:B345</f>
        <v>Total section budgétaire 11.5</v>
      </c>
      <c r="B108" s="1037"/>
      <c r="C108" s="94"/>
      <c r="D108" s="95"/>
      <c r="E108" s="96"/>
      <c r="F108" s="1027" t="s">
        <v>230</v>
      </c>
      <c r="G108" s="1028"/>
      <c r="H108" s="1029"/>
      <c r="I108" s="97" t="str">
        <f>IF(E107=0,"",E107/(H107*I107))</f>
        <v/>
      </c>
      <c r="J108" s="95"/>
      <c r="K108" s="216"/>
      <c r="L108" s="1027" t="s">
        <v>574</v>
      </c>
      <c r="M108" s="1028"/>
      <c r="N108" s="1029"/>
      <c r="O108" s="760" t="str">
        <f>IF(K107=0,"",K107/(N107*O107))</f>
        <v/>
      </c>
      <c r="P108" s="95"/>
      <c r="Q108" s="216"/>
      <c r="R108" s="1027" t="s">
        <v>574</v>
      </c>
      <c r="S108" s="1028"/>
      <c r="T108" s="1029"/>
      <c r="U108" s="760" t="str">
        <f>IF(Q107=0,"",Q107/(T107*U107))</f>
        <v/>
      </c>
      <c r="W108" s="494"/>
    </row>
    <row r="109" spans="1:23" ht="34.5" outlineLevel="2" collapsed="1" thickBot="1" x14ac:dyDescent="0.3">
      <c r="A109" s="27" t="str">
        <f>' calcul coûts commune'!A346</f>
        <v>11.6</v>
      </c>
      <c r="B109" s="24" t="str">
        <f>' calcul coûts commune'!B346</f>
        <v>Autres matières recyclables (à spécifier)</v>
      </c>
      <c r="C109" s="92"/>
      <c r="D109" s="90" t="s">
        <v>525</v>
      </c>
      <c r="E109" s="207">
        <f>' calcul coûts commune'!J364</f>
        <v>0</v>
      </c>
      <c r="F109" s="99" t="s">
        <v>572</v>
      </c>
      <c r="G109" s="100"/>
      <c r="H109" s="101"/>
      <c r="I109" s="244"/>
      <c r="J109" s="90" t="s">
        <v>569</v>
      </c>
      <c r="K109" s="914">
        <f>' calcul coûts commune'!J357+' calcul coûts commune'!J349+' calcul coûts commune'!J348+' calcul coûts commune'!J347</f>
        <v>0</v>
      </c>
      <c r="L109" s="99" t="s">
        <v>572</v>
      </c>
      <c r="M109" s="100"/>
      <c r="N109" s="101"/>
      <c r="O109" s="754"/>
      <c r="P109" s="90" t="s">
        <v>576</v>
      </c>
      <c r="Q109" s="207">
        <f>' calcul coûts commune'!J357+' calcul coûts commune'!J349+' calcul coûts commune'!J348+' calcul coûts commune'!J347</f>
        <v>0</v>
      </c>
      <c r="R109" s="99" t="s">
        <v>572</v>
      </c>
      <c r="S109" s="100"/>
      <c r="T109" s="101"/>
      <c r="U109" s="754"/>
      <c r="W109" s="494"/>
    </row>
    <row r="110" spans="1:23" ht="15.75" outlineLevel="2" thickBot="1" x14ac:dyDescent="0.3">
      <c r="A110" s="38"/>
      <c r="B110" s="26"/>
      <c r="C110" s="92"/>
      <c r="D110" s="90" t="s">
        <v>533</v>
      </c>
      <c r="E110" s="212">
        <f>' calcul coûts commune'!J361+' calcul coûts commune'!J353</f>
        <v>0</v>
      </c>
      <c r="F110" s="99"/>
      <c r="G110" s="100"/>
      <c r="H110" s="101"/>
      <c r="I110" s="244"/>
      <c r="J110" s="90" t="s">
        <v>570</v>
      </c>
      <c r="K110" s="913">
        <f>' calcul coûts commune'!J361+' calcul coûts commune'!J353</f>
        <v>0</v>
      </c>
      <c r="L110" s="99"/>
      <c r="M110" s="100"/>
      <c r="N110" s="101"/>
      <c r="O110" s="754"/>
      <c r="P110" s="90" t="s">
        <v>570</v>
      </c>
      <c r="Q110" s="213">
        <f>' calcul coûts commune'!J354+' calcul coûts commune'!J360</f>
        <v>0</v>
      </c>
      <c r="R110" s="99"/>
      <c r="S110" s="100"/>
      <c r="T110" s="101"/>
      <c r="U110" s="754"/>
      <c r="W110" s="494"/>
    </row>
    <row r="111" spans="1:23" ht="26.25" customHeight="1" outlineLevel="2" thickBot="1" x14ac:dyDescent="0.3">
      <c r="A111" s="25"/>
      <c r="B111" s="3"/>
      <c r="C111" s="92"/>
      <c r="D111" s="90" t="s">
        <v>526</v>
      </c>
      <c r="E111" s="103">
        <f>E109-E110</f>
        <v>0</v>
      </c>
      <c r="F111" s="234" t="s">
        <v>461</v>
      </c>
      <c r="G111" s="235" t="s">
        <v>228</v>
      </c>
      <c r="H111" s="236"/>
      <c r="I111" s="245" t="str">
        <f>IF(H111="","",E111/H111)</f>
        <v/>
      </c>
      <c r="J111" s="90" t="s">
        <v>571</v>
      </c>
      <c r="K111" s="168">
        <f>K109</f>
        <v>0</v>
      </c>
      <c r="L111" s="234" t="s">
        <v>461</v>
      </c>
      <c r="M111" s="235" t="s">
        <v>228</v>
      </c>
      <c r="N111" s="236"/>
      <c r="O111" s="759" t="str">
        <f>IF(N111="","",K111/N111)</f>
        <v/>
      </c>
      <c r="P111" s="90" t="s">
        <v>577</v>
      </c>
      <c r="Q111" s="168">
        <f>Q109-Q110</f>
        <v>0</v>
      </c>
      <c r="R111" s="234" t="s">
        <v>461</v>
      </c>
      <c r="S111" s="235" t="s">
        <v>228</v>
      </c>
      <c r="T111" s="236"/>
      <c r="U111" s="759" t="str">
        <f>IF(T111="","",Q111/T111)</f>
        <v/>
      </c>
      <c r="W111" s="494"/>
    </row>
    <row r="112" spans="1:23" ht="30" customHeight="1" outlineLevel="1" thickBot="1" x14ac:dyDescent="0.3">
      <c r="A112" s="186"/>
      <c r="B112" s="187"/>
      <c r="C112" s="62"/>
      <c r="D112" s="95"/>
      <c r="E112" s="96"/>
      <c r="F112" s="183"/>
      <c r="G112" s="184"/>
      <c r="H112" s="185"/>
      <c r="I112" s="97"/>
      <c r="J112" s="95"/>
      <c r="K112" s="96"/>
      <c r="L112" s="183"/>
      <c r="M112" s="184"/>
      <c r="N112" s="185"/>
      <c r="O112" s="760"/>
      <c r="P112" s="95"/>
      <c r="Q112" s="96"/>
      <c r="R112" s="1027" t="s">
        <v>574</v>
      </c>
      <c r="S112" s="1028"/>
      <c r="T112" s="1029"/>
      <c r="U112" s="760" t="str">
        <f>IF(Q111=0,"",Q111/(T111*U111))</f>
        <v/>
      </c>
      <c r="W112" s="494"/>
    </row>
    <row r="113" spans="1:23" ht="34.5" thickBot="1" x14ac:dyDescent="0.3">
      <c r="A113" s="182" t="str">
        <f>' calcul coûts commune'!A381</f>
        <v>13</v>
      </c>
      <c r="B113" s="198" t="str">
        <f>' calcul coûts commune'!B381</f>
        <v>Collecte des déchets résiduels</v>
      </c>
      <c r="C113" s="92"/>
      <c r="D113" s="90" t="s">
        <v>525</v>
      </c>
      <c r="E113" s="207">
        <f>' calcul coûts commune'!J396</f>
        <v>0</v>
      </c>
      <c r="F113" s="99" t="s">
        <v>572</v>
      </c>
      <c r="G113" s="100"/>
      <c r="H113" s="101"/>
      <c r="I113" s="244"/>
      <c r="J113" s="90" t="s">
        <v>569</v>
      </c>
      <c r="K113" s="207">
        <f>' calcul coûts commune'!J392+' calcul coûts commune'!J386</f>
        <v>0</v>
      </c>
      <c r="L113" s="99" t="s">
        <v>572</v>
      </c>
      <c r="M113" s="100"/>
      <c r="N113" s="101"/>
      <c r="O113" s="754"/>
      <c r="P113" s="90" t="s">
        <v>576</v>
      </c>
      <c r="Q113" s="207">
        <f>' calcul coûts commune'!J391+' calcul coûts commune'!J385+' calcul coûts commune'!J384+' calcul coûts commune'!J383+' calcul coûts commune'!J382</f>
        <v>0</v>
      </c>
      <c r="R113" s="99" t="s">
        <v>572</v>
      </c>
      <c r="S113" s="100"/>
      <c r="T113" s="101"/>
      <c r="U113" s="754"/>
      <c r="W113" s="494"/>
    </row>
    <row r="114" spans="1:23" ht="15.75" outlineLevel="1" thickBot="1" x14ac:dyDescent="0.3">
      <c r="A114" s="38"/>
      <c r="B114" s="26"/>
      <c r="C114" s="92"/>
      <c r="D114" s="90" t="s">
        <v>533</v>
      </c>
      <c r="E114" s="212">
        <f>' calcul coûts commune'!J389+' calcul coûts commune'!J395</f>
        <v>0</v>
      </c>
      <c r="F114" s="99"/>
      <c r="G114" s="100"/>
      <c r="H114" s="101"/>
      <c r="I114" s="244"/>
      <c r="J114" s="90" t="s">
        <v>570</v>
      </c>
      <c r="K114" s="212">
        <f>' calcul coûts commune'!J395+' calcul coûts commune'!J389</f>
        <v>0</v>
      </c>
      <c r="L114" s="99"/>
      <c r="M114" s="100"/>
      <c r="N114" s="101"/>
      <c r="O114" s="754"/>
      <c r="P114" s="90" t="s">
        <v>570</v>
      </c>
      <c r="Q114" s="212">
        <f>' calcul coûts commune'!J394+' calcul coûts commune'!J388</f>
        <v>0</v>
      </c>
      <c r="R114" s="99"/>
      <c r="S114" s="100"/>
      <c r="T114" s="101"/>
      <c r="U114" s="754"/>
      <c r="W114" s="494"/>
    </row>
    <row r="115" spans="1:23" ht="22.5" customHeight="1" outlineLevel="1" thickBot="1" x14ac:dyDescent="0.3">
      <c r="A115" s="25"/>
      <c r="B115" s="3"/>
      <c r="C115" s="92"/>
      <c r="D115" s="90" t="s">
        <v>526</v>
      </c>
      <c r="E115" s="103">
        <f>E113-E114</f>
        <v>0</v>
      </c>
      <c r="F115" s="234" t="s">
        <v>461</v>
      </c>
      <c r="G115" s="235" t="s">
        <v>358</v>
      </c>
      <c r="H115" s="236"/>
      <c r="I115" s="245" t="str">
        <f>IF(H115="","",E115/H115)</f>
        <v/>
      </c>
      <c r="J115" s="90" t="s">
        <v>571</v>
      </c>
      <c r="K115" s="168">
        <f>K113</f>
        <v>0</v>
      </c>
      <c r="L115" s="234" t="s">
        <v>461</v>
      </c>
      <c r="M115" s="235" t="s">
        <v>358</v>
      </c>
      <c r="N115" s="356"/>
      <c r="O115" s="759" t="str">
        <f>IF(N115="","",K115/N115)</f>
        <v/>
      </c>
      <c r="P115" s="90" t="s">
        <v>577</v>
      </c>
      <c r="Q115" s="168">
        <f>Q113-Q114</f>
        <v>0</v>
      </c>
      <c r="R115" s="234" t="s">
        <v>678</v>
      </c>
      <c r="S115" s="235" t="s">
        <v>176</v>
      </c>
      <c r="T115" s="356"/>
      <c r="U115" s="759" t="str">
        <f>IF(T115="","",Q115/T115)</f>
        <v/>
      </c>
      <c r="W115" s="494"/>
    </row>
    <row r="116" spans="1:23" ht="30" customHeight="1" outlineLevel="1" thickBot="1" x14ac:dyDescent="0.3">
      <c r="A116" s="1034" t="str">
        <f>' calcul coûts commune'!A396:B396</f>
        <v>Total section budgétaire  13</v>
      </c>
      <c r="B116" s="1035"/>
      <c r="C116" s="94"/>
      <c r="D116" s="95"/>
      <c r="E116" s="96"/>
      <c r="F116" s="1027" t="s">
        <v>230</v>
      </c>
      <c r="G116" s="1028"/>
      <c r="H116" s="1029"/>
      <c r="I116" s="97" t="str">
        <f>IF(E115=0,"",E115/(H115*I115))</f>
        <v/>
      </c>
      <c r="J116" s="95"/>
      <c r="K116" s="96"/>
      <c r="L116" s="1027" t="s">
        <v>574</v>
      </c>
      <c r="M116" s="1028"/>
      <c r="N116" s="1029"/>
      <c r="O116" s="760" t="str">
        <f>IF(K115=0,"",K115/(N115*O115))</f>
        <v/>
      </c>
      <c r="P116" s="95"/>
      <c r="Q116" s="96"/>
      <c r="R116" s="1027" t="s">
        <v>574</v>
      </c>
      <c r="S116" s="1028"/>
      <c r="T116" s="1029"/>
      <c r="U116" s="760" t="str">
        <f>IF(Q115=0,"",Q115/(T115*U115))</f>
        <v/>
      </c>
      <c r="W116" s="494"/>
    </row>
    <row r="117" spans="1:23" ht="34.5" thickBot="1" x14ac:dyDescent="0.3">
      <c r="A117" s="182" t="str">
        <f>' calcul coûts commune'!A397</f>
        <v>14</v>
      </c>
      <c r="B117" s="198" t="str">
        <f>' calcul coûts commune'!B397</f>
        <v>Collecte des encombrants</v>
      </c>
      <c r="C117" s="92"/>
      <c r="D117" s="90" t="s">
        <v>525</v>
      </c>
      <c r="E117" s="207">
        <f>' calcul coûts commune'!J411</f>
        <v>0</v>
      </c>
      <c r="F117" s="99" t="s">
        <v>572</v>
      </c>
      <c r="G117" s="100"/>
      <c r="H117" s="101"/>
      <c r="I117" s="244"/>
      <c r="J117" s="90" t="s">
        <v>569</v>
      </c>
      <c r="K117" s="207">
        <f>' calcul coûts commune'!J407+' calcul coûts commune'!J401</f>
        <v>0</v>
      </c>
      <c r="L117" s="99" t="s">
        <v>572</v>
      </c>
      <c r="M117" s="100"/>
      <c r="N117" s="101"/>
      <c r="O117" s="754"/>
      <c r="P117" s="90" t="s">
        <v>576</v>
      </c>
      <c r="Q117" s="207">
        <f>' calcul coûts commune'!J406+' calcul coûts commune'!J400+' calcul coûts commune'!J399+' calcul coûts commune'!J398</f>
        <v>0</v>
      </c>
      <c r="R117" s="99" t="s">
        <v>572</v>
      </c>
      <c r="S117" s="100"/>
      <c r="T117" s="101"/>
      <c r="U117" s="754"/>
      <c r="W117" s="494"/>
    </row>
    <row r="118" spans="1:23" ht="15.75" outlineLevel="1" thickBot="1" x14ac:dyDescent="0.3">
      <c r="A118" s="38"/>
      <c r="B118" s="26"/>
      <c r="C118" s="92"/>
      <c r="D118" s="90" t="s">
        <v>533</v>
      </c>
      <c r="E118" s="212">
        <f>' calcul coûts commune'!J410+' calcul coûts commune'!J404</f>
        <v>0</v>
      </c>
      <c r="F118" s="99"/>
      <c r="G118" s="100"/>
      <c r="H118" s="101"/>
      <c r="I118" s="244"/>
      <c r="J118" s="90" t="s">
        <v>570</v>
      </c>
      <c r="K118" s="212">
        <f>' calcul coûts commune'!J410+' calcul coûts commune'!J404</f>
        <v>0</v>
      </c>
      <c r="L118" s="99"/>
      <c r="M118" s="100"/>
      <c r="N118" s="101"/>
      <c r="O118" s="754"/>
      <c r="P118" s="90" t="s">
        <v>570</v>
      </c>
      <c r="Q118" s="212">
        <f>' calcul coûts commune'!J409+' calcul coûts commune'!J403</f>
        <v>0</v>
      </c>
      <c r="R118" s="99"/>
      <c r="S118" s="100"/>
      <c r="T118" s="101"/>
      <c r="U118" s="754"/>
      <c r="W118" s="494"/>
    </row>
    <row r="119" spans="1:23" ht="25.5" customHeight="1" outlineLevel="1" thickBot="1" x14ac:dyDescent="0.3">
      <c r="A119" s="25"/>
      <c r="B119" s="3"/>
      <c r="C119" s="92"/>
      <c r="D119" s="90" t="s">
        <v>526</v>
      </c>
      <c r="E119" s="103">
        <f>E117-E118</f>
        <v>0</v>
      </c>
      <c r="F119" s="234" t="s">
        <v>461</v>
      </c>
      <c r="G119" s="235" t="s">
        <v>228</v>
      </c>
      <c r="H119" s="236"/>
      <c r="I119" s="245" t="str">
        <f>IF(H119="","",E119/H119)</f>
        <v/>
      </c>
      <c r="J119" s="90" t="s">
        <v>571</v>
      </c>
      <c r="K119" s="168">
        <f>K117</f>
        <v>0</v>
      </c>
      <c r="L119" s="234" t="s">
        <v>573</v>
      </c>
      <c r="M119" s="235" t="s">
        <v>229</v>
      </c>
      <c r="N119" s="236"/>
      <c r="O119" s="759" t="str">
        <f>IF(N119="","",K119/N119)</f>
        <v/>
      </c>
      <c r="P119" s="90" t="s">
        <v>577</v>
      </c>
      <c r="Q119" s="168">
        <f>Q117-Q118</f>
        <v>0</v>
      </c>
      <c r="R119" s="234" t="s">
        <v>461</v>
      </c>
      <c r="S119" s="235" t="s">
        <v>228</v>
      </c>
      <c r="T119" s="236"/>
      <c r="U119" s="759" t="str">
        <f>IF(T119="","",Q119/T119)</f>
        <v/>
      </c>
      <c r="W119" s="494"/>
    </row>
    <row r="120" spans="1:23" ht="36" customHeight="1" outlineLevel="1" thickBot="1" x14ac:dyDescent="0.3">
      <c r="A120" s="1034" t="str">
        <f>' calcul coûts commune'!A411:B411</f>
        <v>Total section budgétaire  14</v>
      </c>
      <c r="B120" s="1035"/>
      <c r="C120" s="94"/>
      <c r="D120" s="95"/>
      <c r="E120" s="96"/>
      <c r="F120" s="1027" t="s">
        <v>230</v>
      </c>
      <c r="G120" s="1028"/>
      <c r="H120" s="1029"/>
      <c r="I120" s="97" t="str">
        <f>IF(E119=0,"",E119/(H119*I119))</f>
        <v/>
      </c>
      <c r="J120" s="95"/>
      <c r="K120" s="96"/>
      <c r="L120" s="1027" t="s">
        <v>574</v>
      </c>
      <c r="M120" s="1028"/>
      <c r="N120" s="1029"/>
      <c r="O120" s="760" t="str">
        <f>IF(K119=0,"",K119/(N119*O119))</f>
        <v/>
      </c>
      <c r="P120" s="95"/>
      <c r="Q120" s="96"/>
      <c r="R120" s="1027" t="s">
        <v>574</v>
      </c>
      <c r="S120" s="1028"/>
      <c r="T120" s="1029"/>
      <c r="U120" s="760" t="str">
        <f>IF(Q119=0,"",Q119/(T119*U119))</f>
        <v/>
      </c>
      <c r="W120" s="494"/>
    </row>
    <row r="121" spans="1:23" x14ac:dyDescent="0.25">
      <c r="U121" s="765"/>
    </row>
  </sheetData>
  <sheetProtection algorithmName="SHA-512" hashValue="/7xv1EIO5Z1TLLHsIerJS5gm6S5BUNpyZ6HUTue9+qg899Wc71EPXOIFzGSDI40yjBPLQAW9wdS25hqCzFJq7g==" saltValue="SZJOAYi6oSFCpvlvSoMY7w==" spinCount="100000" sheet="1" formatCells="0" formatColumns="0" formatRows="0" sort="0" autoFilter="0"/>
  <mergeCells count="63">
    <mergeCell ref="R104:T104"/>
    <mergeCell ref="R120:T120"/>
    <mergeCell ref="L120:N120"/>
    <mergeCell ref="R10:T10"/>
    <mergeCell ref="R65:T65"/>
    <mergeCell ref="R70:T70"/>
    <mergeCell ref="R74:T74"/>
    <mergeCell ref="R78:T78"/>
    <mergeCell ref="R82:T82"/>
    <mergeCell ref="R86:T86"/>
    <mergeCell ref="R92:T92"/>
    <mergeCell ref="R96:T96"/>
    <mergeCell ref="R100:T100"/>
    <mergeCell ref="R108:T108"/>
    <mergeCell ref="R112:T112"/>
    <mergeCell ref="R116:T116"/>
    <mergeCell ref="L96:N96"/>
    <mergeCell ref="L100:N100"/>
    <mergeCell ref="L108:N108"/>
    <mergeCell ref="L116:N116"/>
    <mergeCell ref="L104:N104"/>
    <mergeCell ref="L74:N74"/>
    <mergeCell ref="L78:N78"/>
    <mergeCell ref="L82:N82"/>
    <mergeCell ref="L86:N86"/>
    <mergeCell ref="L92:N92"/>
    <mergeCell ref="L10:N10"/>
    <mergeCell ref="L36:N36"/>
    <mergeCell ref="L60:N60"/>
    <mergeCell ref="L65:N65"/>
    <mergeCell ref="L70:N70"/>
    <mergeCell ref="A120:B120"/>
    <mergeCell ref="F120:H120"/>
    <mergeCell ref="A96:B96"/>
    <mergeCell ref="F96:H96"/>
    <mergeCell ref="A100:B100"/>
    <mergeCell ref="F100:H100"/>
    <mergeCell ref="A116:B116"/>
    <mergeCell ref="F116:H116"/>
    <mergeCell ref="A108:B108"/>
    <mergeCell ref="F108:H108"/>
    <mergeCell ref="A104:B104"/>
    <mergeCell ref="F104:H104"/>
    <mergeCell ref="A78:B78"/>
    <mergeCell ref="F78:H78"/>
    <mergeCell ref="A82:B82"/>
    <mergeCell ref="F82:H82"/>
    <mergeCell ref="A92:B92"/>
    <mergeCell ref="F92:H92"/>
    <mergeCell ref="A86:B86"/>
    <mergeCell ref="F86:H86"/>
    <mergeCell ref="F36:H36"/>
    <mergeCell ref="A36:B36"/>
    <mergeCell ref="A10:B10"/>
    <mergeCell ref="C10:D11"/>
    <mergeCell ref="F10:H10"/>
    <mergeCell ref="A60:B60"/>
    <mergeCell ref="F60:H60"/>
    <mergeCell ref="A70:B70"/>
    <mergeCell ref="F70:H70"/>
    <mergeCell ref="A74:B74"/>
    <mergeCell ref="F74:H74"/>
    <mergeCell ref="F65:H65"/>
  </mergeCells>
  <pageMargins left="0.70866141732283472" right="0.70866141732283472" top="0.78740157480314965" bottom="0.78740157480314965" header="0.31496062992125984" footer="0.31496062992125984"/>
  <pageSetup paperSize="8" scale="55" fitToHeight="0" orientation="landscape" r:id="rId1"/>
  <headerFooter>
    <oddFooter>Seite &amp;P von &amp;N</oddFooter>
  </headerFooter>
  <rowBreaks count="3" manualBreakCount="3">
    <brk id="36" max="16383" man="1"/>
    <brk id="60" max="16383" man="1"/>
    <brk id="104" max="20"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F252"/>
  <sheetViews>
    <sheetView zoomScale="130" zoomScaleNormal="130" workbookViewId="0">
      <pane ySplit="2" topLeftCell="A3" activePane="bottomLeft" state="frozen"/>
      <selection pane="bottomLeft" activeCell="E6" sqref="E6"/>
    </sheetView>
  </sheetViews>
  <sheetFormatPr baseColWidth="10" defaultColWidth="11.5703125" defaultRowHeight="15" x14ac:dyDescent="0.25"/>
  <cols>
    <col min="1" max="1" width="13.28515625" style="247" customWidth="1"/>
    <col min="2" max="2" width="15" style="768" customWidth="1"/>
    <col min="3" max="3" width="16.85546875" style="769" customWidth="1"/>
    <col min="4" max="4" width="15.28515625" style="247" customWidth="1"/>
    <col min="5" max="5" width="13.140625" style="247" customWidth="1"/>
    <col min="6" max="7" width="11.5703125" style="247"/>
    <col min="8" max="9" width="14.7109375" style="247" customWidth="1"/>
    <col min="10" max="12" width="11.5703125" style="247"/>
    <col min="13" max="13" width="15.140625" style="247" customWidth="1"/>
    <col min="14" max="14" width="30.42578125" style="247" customWidth="1"/>
    <col min="15" max="16384" width="11.5703125" style="247"/>
  </cols>
  <sheetData>
    <row r="1" spans="1:31" x14ac:dyDescent="0.25">
      <c r="A1" s="858" t="s">
        <v>705</v>
      </c>
      <c r="B1" s="859" t="s">
        <v>702</v>
      </c>
    </row>
    <row r="2" spans="1:31" x14ac:dyDescent="0.25">
      <c r="A2" s="248" t="s">
        <v>633</v>
      </c>
      <c r="B2" s="766"/>
      <c r="C2" s="767"/>
      <c r="D2" s="248" t="s">
        <v>679</v>
      </c>
      <c r="E2" s="249">
        <v>-2000</v>
      </c>
      <c r="F2" s="249">
        <v>2000</v>
      </c>
    </row>
    <row r="4" spans="1:31" x14ac:dyDescent="0.25">
      <c r="A4" s="252"/>
      <c r="B4" s="770" t="s">
        <v>553</v>
      </c>
      <c r="C4" s="771" t="s">
        <v>697</v>
      </c>
      <c r="D4" s="252"/>
      <c r="E4" s="252"/>
      <c r="F4" s="252"/>
      <c r="G4" s="252"/>
      <c r="H4" s="252"/>
      <c r="I4" s="252"/>
      <c r="N4" s="897" t="s">
        <v>685</v>
      </c>
    </row>
    <row r="5" spans="1:31" ht="15.75" thickBot="1" x14ac:dyDescent="0.3">
      <c r="N5" s="494"/>
    </row>
    <row r="6" spans="1:31" s="254" customFormat="1" ht="15.75" thickBot="1" x14ac:dyDescent="0.3">
      <c r="B6" s="772" t="s">
        <v>554</v>
      </c>
      <c r="C6" s="773" t="s">
        <v>531</v>
      </c>
      <c r="D6" s="256" t="s">
        <v>555</v>
      </c>
      <c r="N6" s="494"/>
    </row>
    <row r="7" spans="1:31" ht="15.75" thickBot="1" x14ac:dyDescent="0.3">
      <c r="B7" s="774" t="s">
        <v>456</v>
      </c>
      <c r="C7" s="775" t="s">
        <v>457</v>
      </c>
      <c r="D7" s="258" t="s">
        <v>458</v>
      </c>
      <c r="N7" s="494"/>
    </row>
    <row r="8" spans="1:31" ht="15.75" thickBot="1" x14ac:dyDescent="0.3">
      <c r="B8" s="900">
        <v>0</v>
      </c>
      <c r="C8" s="776">
        <f>' calcul coûts commune'!E421</f>
        <v>0</v>
      </c>
      <c r="D8" s="803" t="e">
        <f>B8/C8</f>
        <v>#DIV/0!</v>
      </c>
      <c r="N8" s="494"/>
    </row>
    <row r="9" spans="1:31" ht="15.75" thickBot="1" x14ac:dyDescent="0.3">
      <c r="C9" s="768"/>
      <c r="D9" s="253"/>
      <c r="N9" s="494"/>
    </row>
    <row r="10" spans="1:31" s="254" customFormat="1" ht="24" thickBot="1" x14ac:dyDescent="0.3">
      <c r="B10" s="772" t="s">
        <v>554</v>
      </c>
      <c r="C10" s="773" t="s">
        <v>519</v>
      </c>
      <c r="D10" s="256" t="s">
        <v>556</v>
      </c>
      <c r="F10" s="259" t="s">
        <v>471</v>
      </c>
      <c r="G10" s="260" t="s">
        <v>557</v>
      </c>
      <c r="H10" s="259" t="s">
        <v>472</v>
      </c>
      <c r="I10" s="260" t="s">
        <v>557</v>
      </c>
      <c r="J10" s="259" t="s">
        <v>473</v>
      </c>
      <c r="K10" s="260" t="s">
        <v>557</v>
      </c>
      <c r="N10" s="494"/>
    </row>
    <row r="11" spans="1:31" ht="15.75" thickBot="1" x14ac:dyDescent="0.3">
      <c r="A11" s="247" t="s">
        <v>681</v>
      </c>
      <c r="B11" s="774" t="s">
        <v>456</v>
      </c>
      <c r="C11" s="775" t="s">
        <v>460</v>
      </c>
      <c r="D11" s="258" t="s">
        <v>459</v>
      </c>
      <c r="F11" s="261" t="s">
        <v>460</v>
      </c>
      <c r="G11" s="262" t="s">
        <v>489</v>
      </c>
      <c r="H11" s="261" t="s">
        <v>460</v>
      </c>
      <c r="I11" s="262" t="s">
        <v>489</v>
      </c>
      <c r="J11" s="261" t="s">
        <v>460</v>
      </c>
      <c r="K11" s="262" t="s">
        <v>489</v>
      </c>
      <c r="N11" s="494"/>
    </row>
    <row r="12" spans="1:31" ht="15.75" thickBot="1" x14ac:dyDescent="0.3">
      <c r="B12" s="777">
        <f>B8</f>
        <v>0</v>
      </c>
      <c r="C12" s="776">
        <f>G41</f>
        <v>0</v>
      </c>
      <c r="D12" s="803" t="e">
        <f>B12/C12</f>
        <v>#DIV/0!</v>
      </c>
      <c r="F12" s="804">
        <v>0</v>
      </c>
      <c r="G12" s="805" t="e">
        <f>$D12*F12</f>
        <v>#DIV/0!</v>
      </c>
      <c r="H12" s="804">
        <v>0</v>
      </c>
      <c r="I12" s="805" t="e">
        <f>$D12*H12</f>
        <v>#DIV/0!</v>
      </c>
      <c r="J12" s="804">
        <v>0</v>
      </c>
      <c r="K12" s="805" t="e">
        <f>$D12*J12</f>
        <v>#DIV/0!</v>
      </c>
      <c r="N12" s="494"/>
    </row>
    <row r="13" spans="1:31" ht="23.25" x14ac:dyDescent="0.25">
      <c r="C13" s="768"/>
      <c r="D13" s="357"/>
      <c r="F13" s="259" t="s">
        <v>474</v>
      </c>
      <c r="G13" s="260" t="s">
        <v>557</v>
      </c>
      <c r="H13" s="259" t="s">
        <v>475</v>
      </c>
      <c r="I13" s="260" t="s">
        <v>557</v>
      </c>
      <c r="J13" s="259" t="s">
        <v>476</v>
      </c>
      <c r="K13" s="260" t="s">
        <v>557</v>
      </c>
      <c r="M13" s="264"/>
      <c r="N13" s="494"/>
      <c r="O13" s="264"/>
      <c r="Q13" s="264"/>
      <c r="S13" s="264"/>
      <c r="U13" s="264"/>
      <c r="W13" s="264"/>
      <c r="Y13" s="264"/>
      <c r="AA13" s="264"/>
      <c r="AC13" s="264"/>
      <c r="AE13" s="264"/>
    </row>
    <row r="14" spans="1:31" x14ac:dyDescent="0.25">
      <c r="C14" s="768"/>
      <c r="D14" s="357"/>
      <c r="F14" s="261" t="s">
        <v>460</v>
      </c>
      <c r="G14" s="262" t="s">
        <v>489</v>
      </c>
      <c r="H14" s="261" t="s">
        <v>460</v>
      </c>
      <c r="I14" s="262" t="s">
        <v>489</v>
      </c>
      <c r="J14" s="261" t="s">
        <v>460</v>
      </c>
      <c r="K14" s="262" t="s">
        <v>489</v>
      </c>
      <c r="M14" s="264"/>
      <c r="N14" s="494"/>
      <c r="O14" s="264"/>
      <c r="Q14" s="264"/>
      <c r="S14" s="264"/>
      <c r="U14" s="264"/>
      <c r="W14" s="264"/>
      <c r="Y14" s="264"/>
      <c r="AA14" s="264"/>
      <c r="AC14" s="264"/>
      <c r="AE14" s="264"/>
    </row>
    <row r="15" spans="1:31" ht="15.75" thickBot="1" x14ac:dyDescent="0.3">
      <c r="D15" s="263"/>
      <c r="F15" s="804">
        <v>0</v>
      </c>
      <c r="G15" s="805" t="e">
        <f>$D12*F15</f>
        <v>#DIV/0!</v>
      </c>
      <c r="H15" s="804">
        <v>0</v>
      </c>
      <c r="I15" s="805" t="e">
        <f>$D12*H15</f>
        <v>#DIV/0!</v>
      </c>
      <c r="J15" s="804">
        <v>0</v>
      </c>
      <c r="K15" s="805" t="e">
        <f>$D12*J15</f>
        <v>#DIV/0!</v>
      </c>
      <c r="M15" s="264"/>
      <c r="N15" s="494"/>
      <c r="O15" s="264"/>
      <c r="Q15" s="264"/>
      <c r="S15" s="264"/>
      <c r="U15" s="264"/>
      <c r="W15" s="264"/>
      <c r="Y15" s="264"/>
      <c r="AA15" s="264"/>
      <c r="AC15" s="264"/>
      <c r="AE15" s="264"/>
    </row>
    <row r="16" spans="1:31" ht="25.5" x14ac:dyDescent="0.4">
      <c r="B16" s="778"/>
      <c r="D16" s="263"/>
      <c r="F16" s="259" t="s">
        <v>477</v>
      </c>
      <c r="G16" s="260" t="s">
        <v>557</v>
      </c>
      <c r="H16" s="259" t="s">
        <v>478</v>
      </c>
      <c r="I16" s="260" t="s">
        <v>557</v>
      </c>
      <c r="J16" s="259" t="s">
        <v>479</v>
      </c>
      <c r="K16" s="260" t="s">
        <v>557</v>
      </c>
      <c r="M16" s="264"/>
      <c r="N16" s="494"/>
      <c r="O16" s="264"/>
      <c r="Q16" s="264"/>
      <c r="S16" s="264"/>
      <c r="U16" s="264"/>
      <c r="W16" s="264"/>
      <c r="Y16" s="264"/>
      <c r="AA16" s="264"/>
      <c r="AC16" s="264"/>
      <c r="AE16" s="264"/>
    </row>
    <row r="17" spans="2:31" x14ac:dyDescent="0.25">
      <c r="D17" s="263"/>
      <c r="F17" s="261" t="s">
        <v>460</v>
      </c>
      <c r="G17" s="262" t="s">
        <v>489</v>
      </c>
      <c r="H17" s="261" t="s">
        <v>460</v>
      </c>
      <c r="I17" s="262" t="s">
        <v>489</v>
      </c>
      <c r="J17" s="261" t="s">
        <v>460</v>
      </c>
      <c r="K17" s="262" t="s">
        <v>489</v>
      </c>
      <c r="M17" s="264"/>
      <c r="N17" s="494"/>
      <c r="O17" s="264"/>
      <c r="Q17" s="264"/>
      <c r="S17" s="264"/>
      <c r="U17" s="264"/>
      <c r="W17" s="264"/>
      <c r="Y17" s="264"/>
      <c r="AA17" s="264"/>
      <c r="AC17" s="264"/>
      <c r="AE17" s="264"/>
    </row>
    <row r="18" spans="2:31" ht="15.75" thickBot="1" x14ac:dyDescent="0.3">
      <c r="D18" s="263"/>
      <c r="F18" s="804">
        <v>0</v>
      </c>
      <c r="G18" s="805" t="e">
        <f>$D12*F18</f>
        <v>#DIV/0!</v>
      </c>
      <c r="H18" s="804">
        <v>0</v>
      </c>
      <c r="I18" s="805" t="e">
        <f>$D12*H18</f>
        <v>#DIV/0!</v>
      </c>
      <c r="J18" s="804"/>
      <c r="K18" s="805" t="e">
        <f>$D12*J18</f>
        <v>#DIV/0!</v>
      </c>
      <c r="M18" s="264"/>
      <c r="N18" s="494"/>
      <c r="O18" s="264"/>
      <c r="Q18" s="264"/>
      <c r="S18" s="264"/>
      <c r="U18" s="264"/>
      <c r="W18" s="264"/>
      <c r="Y18" s="264"/>
      <c r="AA18" s="264"/>
      <c r="AC18" s="264"/>
      <c r="AE18" s="264"/>
    </row>
    <row r="19" spans="2:31" ht="23.25" x14ac:dyDescent="0.25">
      <c r="D19" s="263"/>
      <c r="F19" s="259" t="s">
        <v>480</v>
      </c>
      <c r="G19" s="260" t="s">
        <v>557</v>
      </c>
      <c r="H19" s="259" t="s">
        <v>481</v>
      </c>
      <c r="I19" s="260" t="s">
        <v>557</v>
      </c>
      <c r="J19" s="259" t="s">
        <v>482</v>
      </c>
      <c r="K19" s="260" t="s">
        <v>557</v>
      </c>
      <c r="M19" s="264"/>
      <c r="N19" s="494"/>
      <c r="O19" s="264"/>
      <c r="Q19" s="264"/>
      <c r="S19" s="264"/>
      <c r="U19" s="264"/>
      <c r="W19" s="264"/>
      <c r="Y19" s="264"/>
      <c r="AA19" s="264"/>
      <c r="AC19" s="264"/>
      <c r="AE19" s="264"/>
    </row>
    <row r="20" spans="2:31" x14ac:dyDescent="0.25">
      <c r="D20" s="263"/>
      <c r="F20" s="261" t="s">
        <v>460</v>
      </c>
      <c r="G20" s="262" t="s">
        <v>489</v>
      </c>
      <c r="H20" s="261" t="s">
        <v>460</v>
      </c>
      <c r="I20" s="262" t="s">
        <v>489</v>
      </c>
      <c r="J20" s="261" t="s">
        <v>460</v>
      </c>
      <c r="K20" s="262" t="s">
        <v>489</v>
      </c>
      <c r="M20" s="264"/>
      <c r="N20" s="494"/>
      <c r="O20" s="264"/>
      <c r="Q20" s="264"/>
      <c r="S20" s="264"/>
      <c r="U20" s="264"/>
      <c r="W20" s="264"/>
      <c r="Y20" s="264"/>
      <c r="AA20" s="264"/>
      <c r="AC20" s="264"/>
      <c r="AE20" s="264"/>
    </row>
    <row r="21" spans="2:31" ht="15.75" thickBot="1" x14ac:dyDescent="0.3">
      <c r="D21" s="263"/>
      <c r="F21" s="804"/>
      <c r="G21" s="805" t="e">
        <f>$D12*F21</f>
        <v>#DIV/0!</v>
      </c>
      <c r="H21" s="804"/>
      <c r="I21" s="805" t="e">
        <f>$D12*H21</f>
        <v>#DIV/0!</v>
      </c>
      <c r="J21" s="804"/>
      <c r="K21" s="805" t="e">
        <f>$D12*J21</f>
        <v>#DIV/0!</v>
      </c>
      <c r="M21" s="264"/>
      <c r="N21" s="494"/>
      <c r="O21" s="264"/>
      <c r="Q21" s="264"/>
      <c r="S21" s="264"/>
      <c r="U21" s="264"/>
      <c r="W21" s="264"/>
      <c r="Y21" s="264"/>
      <c r="AA21" s="264"/>
      <c r="AC21" s="264"/>
      <c r="AE21" s="264"/>
    </row>
    <row r="22" spans="2:31" ht="23.25" x14ac:dyDescent="0.25">
      <c r="D22" s="263"/>
      <c r="F22" s="259" t="s">
        <v>483</v>
      </c>
      <c r="G22" s="260" t="s">
        <v>557</v>
      </c>
      <c r="I22" s="264"/>
      <c r="K22" s="264"/>
      <c r="M22" s="264"/>
      <c r="N22" s="494"/>
      <c r="O22" s="264"/>
      <c r="Q22" s="264"/>
      <c r="S22" s="264"/>
      <c r="U22" s="264"/>
      <c r="W22" s="264"/>
      <c r="Y22" s="264"/>
      <c r="AA22" s="264"/>
      <c r="AC22" s="264"/>
      <c r="AE22" s="264"/>
    </row>
    <row r="23" spans="2:31" x14ac:dyDescent="0.25">
      <c r="D23" s="263"/>
      <c r="F23" s="261" t="s">
        <v>460</v>
      </c>
      <c r="G23" s="262" t="s">
        <v>489</v>
      </c>
      <c r="I23" s="264"/>
      <c r="K23" s="264"/>
      <c r="M23" s="264"/>
      <c r="N23" s="494"/>
      <c r="O23" s="264"/>
      <c r="Q23" s="264"/>
      <c r="S23" s="264"/>
      <c r="U23" s="264"/>
      <c r="W23" s="264"/>
      <c r="Y23" s="264"/>
      <c r="AA23" s="264"/>
      <c r="AC23" s="264"/>
      <c r="AE23" s="264"/>
    </row>
    <row r="24" spans="2:31" ht="15.75" thickBot="1" x14ac:dyDescent="0.3">
      <c r="D24" s="263"/>
      <c r="F24" s="804"/>
      <c r="G24" s="805" t="e">
        <f>$D12*F24</f>
        <v>#DIV/0!</v>
      </c>
      <c r="I24" s="264"/>
      <c r="K24" s="264"/>
      <c r="M24" s="264"/>
      <c r="N24" s="494"/>
      <c r="O24" s="264"/>
      <c r="Q24" s="264"/>
      <c r="S24" s="264"/>
      <c r="U24" s="264"/>
      <c r="W24" s="264"/>
      <c r="Y24" s="264"/>
      <c r="AA24" s="264"/>
      <c r="AC24" s="264"/>
      <c r="AE24" s="264"/>
    </row>
    <row r="25" spans="2:31" ht="15.75" thickBot="1" x14ac:dyDescent="0.3">
      <c r="N25" s="494"/>
    </row>
    <row r="26" spans="2:31" ht="26.25" customHeight="1" thickBot="1" x14ac:dyDescent="0.3">
      <c r="B26" s="772" t="s">
        <v>554</v>
      </c>
      <c r="C26" s="772" t="s">
        <v>532</v>
      </c>
      <c r="D26" s="255" t="s">
        <v>461</v>
      </c>
      <c r="E26" s="255" t="s">
        <v>462</v>
      </c>
      <c r="F26" s="255" t="s">
        <v>463</v>
      </c>
      <c r="G26" s="255" t="s">
        <v>490</v>
      </c>
      <c r="H26" s="255" t="s">
        <v>558</v>
      </c>
      <c r="I26" s="255" t="s">
        <v>559</v>
      </c>
      <c r="J26" s="246"/>
      <c r="N26" s="494"/>
    </row>
    <row r="27" spans="2:31" ht="16.5" customHeight="1" thickBot="1" x14ac:dyDescent="0.3">
      <c r="B27" s="774" t="s">
        <v>456</v>
      </c>
      <c r="C27" s="774"/>
      <c r="D27" s="257" t="s">
        <v>460</v>
      </c>
      <c r="E27" s="257" t="s">
        <v>456</v>
      </c>
      <c r="F27" s="257" t="s">
        <v>457</v>
      </c>
      <c r="G27" s="257" t="s">
        <v>460</v>
      </c>
      <c r="H27" s="257" t="s">
        <v>456</v>
      </c>
      <c r="I27" s="257" t="s">
        <v>464</v>
      </c>
      <c r="J27" s="246"/>
      <c r="N27" s="494"/>
    </row>
    <row r="28" spans="2:31" x14ac:dyDescent="0.25">
      <c r="B28" s="779">
        <f>B8</f>
        <v>0</v>
      </c>
      <c r="C28" s="780" t="s">
        <v>565</v>
      </c>
      <c r="D28" s="901">
        <v>0</v>
      </c>
      <c r="E28" s="902">
        <v>0</v>
      </c>
      <c r="F28" s="901">
        <f>C8</f>
        <v>0</v>
      </c>
      <c r="G28" s="265">
        <f>D28*F28</f>
        <v>0</v>
      </c>
      <c r="H28" s="266">
        <f>E28*F28</f>
        <v>0</v>
      </c>
      <c r="I28" s="267" t="e">
        <f t="shared" ref="I28:I41" si="0">H28/B$28</f>
        <v>#DIV/0!</v>
      </c>
      <c r="J28" s="268"/>
      <c r="N28" s="494"/>
    </row>
    <row r="29" spans="2:31" x14ac:dyDescent="0.25">
      <c r="B29" s="781"/>
      <c r="C29" s="782" t="s">
        <v>472</v>
      </c>
      <c r="D29" s="269">
        <v>40</v>
      </c>
      <c r="E29" s="806">
        <v>0</v>
      </c>
      <c r="F29" s="269"/>
      <c r="G29" s="270">
        <f>D29*F29</f>
        <v>0</v>
      </c>
      <c r="H29" s="271">
        <f>E29*F29</f>
        <v>0</v>
      </c>
      <c r="I29" s="272" t="e">
        <f t="shared" si="0"/>
        <v>#DIV/0!</v>
      </c>
      <c r="J29" s="268"/>
      <c r="N29" s="494"/>
    </row>
    <row r="30" spans="2:31" x14ac:dyDescent="0.25">
      <c r="B30" s="781"/>
      <c r="C30" s="782" t="s">
        <v>473</v>
      </c>
      <c r="D30" s="269">
        <v>60</v>
      </c>
      <c r="E30" s="806">
        <v>0</v>
      </c>
      <c r="F30" s="269"/>
      <c r="G30" s="270">
        <f t="shared" ref="G30:G40" si="1">D30*F30</f>
        <v>0</v>
      </c>
      <c r="H30" s="271">
        <f t="shared" ref="H30:H40" si="2">E30*F30</f>
        <v>0</v>
      </c>
      <c r="I30" s="272" t="e">
        <f t="shared" si="0"/>
        <v>#DIV/0!</v>
      </c>
      <c r="J30" s="268"/>
      <c r="N30" s="494"/>
    </row>
    <row r="31" spans="2:31" x14ac:dyDescent="0.25">
      <c r="B31" s="781"/>
      <c r="C31" s="782" t="s">
        <v>474</v>
      </c>
      <c r="D31" s="269">
        <v>80</v>
      </c>
      <c r="E31" s="806">
        <v>0</v>
      </c>
      <c r="F31" s="269"/>
      <c r="G31" s="270">
        <f t="shared" si="1"/>
        <v>0</v>
      </c>
      <c r="H31" s="271">
        <f t="shared" si="2"/>
        <v>0</v>
      </c>
      <c r="I31" s="272" t="e">
        <f t="shared" si="0"/>
        <v>#DIV/0!</v>
      </c>
      <c r="J31" s="268"/>
      <c r="N31" s="494"/>
    </row>
    <row r="32" spans="2:31" x14ac:dyDescent="0.25">
      <c r="B32" s="781"/>
      <c r="C32" s="782" t="s">
        <v>475</v>
      </c>
      <c r="D32" s="269">
        <v>120</v>
      </c>
      <c r="E32" s="806">
        <v>0</v>
      </c>
      <c r="F32" s="269"/>
      <c r="G32" s="270">
        <f t="shared" si="1"/>
        <v>0</v>
      </c>
      <c r="H32" s="271">
        <f t="shared" si="2"/>
        <v>0</v>
      </c>
      <c r="I32" s="272" t="e">
        <f t="shared" si="0"/>
        <v>#DIV/0!</v>
      </c>
      <c r="J32" s="268"/>
      <c r="N32" s="494"/>
    </row>
    <row r="33" spans="1:32" x14ac:dyDescent="0.25">
      <c r="B33" s="781"/>
      <c r="C33" s="782" t="s">
        <v>476</v>
      </c>
      <c r="D33" s="269">
        <v>240</v>
      </c>
      <c r="E33" s="806">
        <v>0</v>
      </c>
      <c r="F33" s="269"/>
      <c r="G33" s="270">
        <f t="shared" si="1"/>
        <v>0</v>
      </c>
      <c r="H33" s="271">
        <f t="shared" si="2"/>
        <v>0</v>
      </c>
      <c r="I33" s="272" t="e">
        <f t="shared" si="0"/>
        <v>#DIV/0!</v>
      </c>
      <c r="J33" s="268"/>
      <c r="N33" s="494"/>
    </row>
    <row r="34" spans="1:32" x14ac:dyDescent="0.25">
      <c r="B34" s="781"/>
      <c r="C34" s="782" t="s">
        <v>477</v>
      </c>
      <c r="D34" s="269">
        <v>660</v>
      </c>
      <c r="E34" s="806">
        <v>0</v>
      </c>
      <c r="F34" s="269"/>
      <c r="G34" s="270">
        <f t="shared" si="1"/>
        <v>0</v>
      </c>
      <c r="H34" s="271">
        <f t="shared" si="2"/>
        <v>0</v>
      </c>
      <c r="I34" s="272" t="e">
        <f t="shared" si="0"/>
        <v>#DIV/0!</v>
      </c>
      <c r="J34" s="268"/>
      <c r="N34" s="494"/>
    </row>
    <row r="35" spans="1:32" x14ac:dyDescent="0.25">
      <c r="B35" s="781"/>
      <c r="C35" s="782" t="s">
        <v>478</v>
      </c>
      <c r="D35" s="269">
        <v>1100</v>
      </c>
      <c r="E35" s="806">
        <v>0</v>
      </c>
      <c r="F35" s="269"/>
      <c r="G35" s="270">
        <f t="shared" si="1"/>
        <v>0</v>
      </c>
      <c r="H35" s="271">
        <f t="shared" si="2"/>
        <v>0</v>
      </c>
      <c r="I35" s="272" t="e">
        <f t="shared" si="0"/>
        <v>#DIV/0!</v>
      </c>
      <c r="J35" s="268"/>
      <c r="N35" s="494"/>
    </row>
    <row r="36" spans="1:32" hidden="1" x14ac:dyDescent="0.25">
      <c r="B36" s="781"/>
      <c r="C36" s="782" t="s">
        <v>479</v>
      </c>
      <c r="D36" s="269"/>
      <c r="E36" s="806"/>
      <c r="F36" s="269"/>
      <c r="G36" s="270">
        <f t="shared" si="1"/>
        <v>0</v>
      </c>
      <c r="H36" s="271">
        <f t="shared" si="2"/>
        <v>0</v>
      </c>
      <c r="I36" s="272" t="e">
        <f t="shared" si="0"/>
        <v>#DIV/0!</v>
      </c>
      <c r="J36" s="268"/>
      <c r="N36" s="494"/>
    </row>
    <row r="37" spans="1:32" hidden="1" x14ac:dyDescent="0.25">
      <c r="B37" s="781"/>
      <c r="C37" s="782" t="s">
        <v>480</v>
      </c>
      <c r="D37" s="269"/>
      <c r="E37" s="806"/>
      <c r="F37" s="269"/>
      <c r="G37" s="270">
        <f t="shared" si="1"/>
        <v>0</v>
      </c>
      <c r="H37" s="271">
        <f t="shared" si="2"/>
        <v>0</v>
      </c>
      <c r="I37" s="272" t="e">
        <f t="shared" si="0"/>
        <v>#DIV/0!</v>
      </c>
      <c r="J37" s="268"/>
      <c r="N37" s="494"/>
    </row>
    <row r="38" spans="1:32" hidden="1" x14ac:dyDescent="0.25">
      <c r="B38" s="781"/>
      <c r="C38" s="782" t="s">
        <v>481</v>
      </c>
      <c r="D38" s="269"/>
      <c r="E38" s="806"/>
      <c r="F38" s="269"/>
      <c r="G38" s="270">
        <f t="shared" si="1"/>
        <v>0</v>
      </c>
      <c r="H38" s="271">
        <f t="shared" si="2"/>
        <v>0</v>
      </c>
      <c r="I38" s="272" t="e">
        <f t="shared" si="0"/>
        <v>#DIV/0!</v>
      </c>
      <c r="J38" s="268"/>
      <c r="N38" s="494"/>
    </row>
    <row r="39" spans="1:32" x14ac:dyDescent="0.25">
      <c r="B39" s="781"/>
      <c r="C39" s="782" t="s">
        <v>482</v>
      </c>
      <c r="D39" s="269"/>
      <c r="E39" s="806"/>
      <c r="F39" s="269"/>
      <c r="G39" s="270">
        <f t="shared" si="1"/>
        <v>0</v>
      </c>
      <c r="H39" s="271">
        <f t="shared" si="2"/>
        <v>0</v>
      </c>
      <c r="I39" s="272" t="e">
        <f t="shared" si="0"/>
        <v>#DIV/0!</v>
      </c>
      <c r="J39" s="268"/>
      <c r="N39" s="494"/>
    </row>
    <row r="40" spans="1:32" ht="15.75" thickBot="1" x14ac:dyDescent="0.3">
      <c r="B40" s="783"/>
      <c r="C40" s="782" t="s">
        <v>483</v>
      </c>
      <c r="D40" s="273"/>
      <c r="E40" s="807"/>
      <c r="F40" s="273"/>
      <c r="G40" s="274">
        <f t="shared" si="1"/>
        <v>0</v>
      </c>
      <c r="H40" s="275">
        <f t="shared" si="2"/>
        <v>0</v>
      </c>
      <c r="I40" s="276" t="e">
        <f t="shared" si="0"/>
        <v>#DIV/0!</v>
      </c>
      <c r="J40" s="268"/>
      <c r="N40" s="494"/>
    </row>
    <row r="41" spans="1:32" ht="15.75" thickBot="1" x14ac:dyDescent="0.3">
      <c r="B41" s="784"/>
      <c r="C41" s="785" t="s">
        <v>465</v>
      </c>
      <c r="D41" s="277"/>
      <c r="E41" s="278"/>
      <c r="F41" s="277"/>
      <c r="G41" s="279">
        <f>SUM(G28:G40)</f>
        <v>0</v>
      </c>
      <c r="H41" s="280">
        <f>SUM(H28:H40)</f>
        <v>0</v>
      </c>
      <c r="I41" s="281" t="e">
        <f t="shared" si="0"/>
        <v>#DIV/0!</v>
      </c>
      <c r="J41" s="268"/>
      <c r="N41" s="494"/>
    </row>
    <row r="42" spans="1:32" x14ac:dyDescent="0.25">
      <c r="J42" s="246"/>
      <c r="K42" s="246"/>
      <c r="N42" s="494"/>
    </row>
    <row r="43" spans="1:32" x14ac:dyDescent="0.25">
      <c r="J43" s="246"/>
      <c r="K43" s="246"/>
      <c r="N43" s="494"/>
    </row>
    <row r="44" spans="1:32" x14ac:dyDescent="0.25">
      <c r="N44" s="494"/>
    </row>
    <row r="45" spans="1:32" ht="15" customHeight="1" x14ac:dyDescent="0.25">
      <c r="A45" s="282"/>
      <c r="B45" s="786"/>
      <c r="C45" s="787" t="s">
        <v>485</v>
      </c>
      <c r="D45" s="283" t="s">
        <v>711</v>
      </c>
      <c r="E45" s="283"/>
      <c r="F45" s="283"/>
      <c r="G45" s="283"/>
      <c r="H45" s="283"/>
      <c r="I45" s="283"/>
      <c r="N45" s="494"/>
    </row>
    <row r="46" spans="1:32" ht="15.75" thickBot="1" x14ac:dyDescent="0.3">
      <c r="N46" s="494"/>
    </row>
    <row r="47" spans="1:32" ht="30.6" customHeight="1" thickBot="1" x14ac:dyDescent="0.3">
      <c r="B47" s="788" t="s">
        <v>670</v>
      </c>
      <c r="C47" s="789" t="s">
        <v>529</v>
      </c>
      <c r="D47" s="285" t="s">
        <v>468</v>
      </c>
      <c r="E47" s="286"/>
      <c r="F47" s="286"/>
      <c r="G47" s="286"/>
      <c r="H47" s="286"/>
      <c r="I47" s="286"/>
      <c r="J47" s="246"/>
      <c r="K47" s="246"/>
      <c r="L47" s="246"/>
      <c r="M47" s="246"/>
      <c r="N47" s="494"/>
      <c r="O47" s="246"/>
      <c r="P47" s="246"/>
      <c r="Q47" s="246"/>
      <c r="R47" s="246"/>
      <c r="S47" s="246"/>
      <c r="T47" s="246"/>
      <c r="U47" s="246"/>
      <c r="V47" s="246"/>
      <c r="W47" s="246"/>
      <c r="X47" s="246"/>
      <c r="Y47" s="246"/>
      <c r="Z47" s="246"/>
      <c r="AA47" s="246"/>
      <c r="AB47" s="246"/>
      <c r="AC47" s="246"/>
      <c r="AD47" s="246"/>
      <c r="AE47" s="246"/>
      <c r="AF47" s="246"/>
    </row>
    <row r="48" spans="1:32" ht="15.75" thickBot="1" x14ac:dyDescent="0.3">
      <c r="B48" s="790" t="s">
        <v>456</v>
      </c>
      <c r="C48" s="791" t="s">
        <v>486</v>
      </c>
      <c r="D48" s="288" t="s">
        <v>487</v>
      </c>
      <c r="E48" s="246"/>
      <c r="F48" s="246"/>
      <c r="G48" s="246"/>
      <c r="H48" s="246"/>
      <c r="I48" s="246"/>
      <c r="J48" s="246"/>
      <c r="K48" s="246"/>
      <c r="L48" s="246"/>
      <c r="M48" s="246"/>
      <c r="N48" s="494"/>
      <c r="O48" s="246"/>
      <c r="P48" s="246"/>
      <c r="Q48" s="246"/>
      <c r="R48" s="246"/>
      <c r="S48" s="246"/>
      <c r="T48" s="246"/>
      <c r="U48" s="246"/>
      <c r="V48" s="246"/>
      <c r="W48" s="246"/>
      <c r="X48" s="246"/>
      <c r="Y48" s="246"/>
      <c r="Z48" s="246"/>
      <c r="AA48" s="246"/>
      <c r="AB48" s="246"/>
      <c r="AC48" s="246"/>
      <c r="AD48" s="246"/>
      <c r="AE48" s="246"/>
      <c r="AF48" s="246"/>
    </row>
    <row r="49" spans="2:32" ht="15.75" thickBot="1" x14ac:dyDescent="0.3">
      <c r="B49" s="903">
        <v>0</v>
      </c>
      <c r="C49" s="904">
        <v>0</v>
      </c>
      <c r="D49" s="289" t="e">
        <f>B49/C49</f>
        <v>#DIV/0!</v>
      </c>
      <c r="E49" s="246"/>
      <c r="F49" s="246"/>
      <c r="G49" s="246"/>
      <c r="H49" s="246"/>
      <c r="I49" s="246"/>
      <c r="J49" s="246"/>
      <c r="K49" s="246"/>
      <c r="L49" s="246"/>
      <c r="M49" s="246"/>
      <c r="N49" s="494"/>
      <c r="O49" s="246"/>
      <c r="P49" s="246"/>
      <c r="Q49" s="246"/>
      <c r="R49" s="246"/>
      <c r="S49" s="246"/>
      <c r="T49" s="246"/>
      <c r="U49" s="246"/>
      <c r="V49" s="246"/>
      <c r="W49" s="246"/>
      <c r="X49" s="246"/>
      <c r="Y49" s="246"/>
      <c r="Z49" s="246"/>
      <c r="AA49" s="246"/>
      <c r="AB49" s="246"/>
      <c r="AC49" s="246"/>
      <c r="AD49" s="246"/>
      <c r="AE49" s="246"/>
      <c r="AF49" s="246"/>
    </row>
    <row r="50" spans="2:32" ht="15.75" thickBot="1" x14ac:dyDescent="0.3">
      <c r="B50" s="792"/>
      <c r="C50" s="792"/>
      <c r="D50" s="246"/>
      <c r="E50" s="246"/>
      <c r="F50" s="246"/>
      <c r="G50" s="246"/>
      <c r="H50" s="246"/>
      <c r="I50" s="246"/>
      <c r="J50" s="246"/>
      <c r="K50" s="246"/>
      <c r="L50" s="246"/>
      <c r="M50" s="246"/>
      <c r="N50" s="494"/>
      <c r="O50" s="246"/>
      <c r="P50" s="246"/>
      <c r="Q50" s="246"/>
      <c r="R50" s="246"/>
      <c r="S50" s="246"/>
      <c r="T50" s="246"/>
      <c r="U50" s="246"/>
      <c r="V50" s="246"/>
      <c r="W50" s="246"/>
      <c r="X50" s="246"/>
      <c r="Y50" s="246"/>
      <c r="Z50" s="246"/>
      <c r="AA50" s="246"/>
      <c r="AB50" s="246"/>
      <c r="AC50" s="246"/>
      <c r="AD50" s="246"/>
      <c r="AE50" s="246"/>
      <c r="AF50" s="246"/>
    </row>
    <row r="51" spans="2:32" ht="23.25" thickBot="1" x14ac:dyDescent="0.3">
      <c r="B51" s="788" t="s">
        <v>671</v>
      </c>
      <c r="C51" s="788" t="s">
        <v>566</v>
      </c>
      <c r="D51" s="284" t="s">
        <v>530</v>
      </c>
      <c r="E51" s="284" t="s">
        <v>563</v>
      </c>
      <c r="F51" s="286"/>
      <c r="G51" s="284" t="s">
        <v>471</v>
      </c>
      <c r="H51" s="284" t="s">
        <v>564</v>
      </c>
      <c r="I51" s="284" t="s">
        <v>472</v>
      </c>
      <c r="J51" s="284" t="s">
        <v>564</v>
      </c>
      <c r="K51" s="284" t="s">
        <v>473</v>
      </c>
      <c r="L51" s="284" t="s">
        <v>564</v>
      </c>
      <c r="N51" s="494"/>
    </row>
    <row r="52" spans="2:32" ht="15.75" thickBot="1" x14ac:dyDescent="0.3">
      <c r="B52" s="790" t="s">
        <v>456</v>
      </c>
      <c r="C52" s="790" t="s">
        <v>488</v>
      </c>
      <c r="D52" s="287" t="s">
        <v>460</v>
      </c>
      <c r="E52" s="287" t="s">
        <v>491</v>
      </c>
      <c r="F52" s="246"/>
      <c r="G52" s="287" t="s">
        <v>460</v>
      </c>
      <c r="H52" s="287" t="s">
        <v>469</v>
      </c>
      <c r="I52" s="287" t="s">
        <v>460</v>
      </c>
      <c r="J52" s="287" t="s">
        <v>469</v>
      </c>
      <c r="K52" s="287" t="s">
        <v>460</v>
      </c>
      <c r="L52" s="287" t="s">
        <v>469</v>
      </c>
      <c r="N52" s="494"/>
    </row>
    <row r="53" spans="2:32" ht="15.75" thickBot="1" x14ac:dyDescent="0.3">
      <c r="B53" s="793">
        <f>B49</f>
        <v>0</v>
      </c>
      <c r="C53" s="776">
        <v>0</v>
      </c>
      <c r="D53" s="290" t="e">
        <f>C49/C53</f>
        <v>#DIV/0!</v>
      </c>
      <c r="E53" s="289" t="e">
        <f>B53/D53</f>
        <v>#DIV/0!</v>
      </c>
      <c r="F53" s="246"/>
      <c r="G53" s="808">
        <v>0</v>
      </c>
      <c r="H53" s="793" t="e">
        <f>$E53*G53</f>
        <v>#DIV/0!</v>
      </c>
      <c r="I53" s="808">
        <v>0</v>
      </c>
      <c r="J53" s="793" t="e">
        <f>$E53*I53</f>
        <v>#DIV/0!</v>
      </c>
      <c r="K53" s="808">
        <v>0</v>
      </c>
      <c r="L53" s="793" t="e">
        <f>$E53*K53</f>
        <v>#DIV/0!</v>
      </c>
      <c r="N53" s="494"/>
    </row>
    <row r="54" spans="2:32" ht="23.25" customHeight="1" thickBot="1" x14ac:dyDescent="0.3">
      <c r="C54" s="768"/>
      <c r="D54" s="253"/>
      <c r="G54" s="284" t="s">
        <v>474</v>
      </c>
      <c r="H54" s="284" t="s">
        <v>564</v>
      </c>
      <c r="I54" s="284" t="s">
        <v>475</v>
      </c>
      <c r="J54" s="284" t="s">
        <v>564</v>
      </c>
      <c r="K54" s="284" t="s">
        <v>476</v>
      </c>
      <c r="L54" s="284" t="s">
        <v>564</v>
      </c>
      <c r="N54" s="494"/>
    </row>
    <row r="55" spans="2:32" ht="15.75" thickBot="1" x14ac:dyDescent="0.3">
      <c r="G55" s="287" t="s">
        <v>460</v>
      </c>
      <c r="H55" s="287" t="s">
        <v>469</v>
      </c>
      <c r="I55" s="287" t="s">
        <v>460</v>
      </c>
      <c r="J55" s="287" t="s">
        <v>469</v>
      </c>
      <c r="K55" s="287" t="s">
        <v>460</v>
      </c>
      <c r="L55" s="287" t="s">
        <v>469</v>
      </c>
      <c r="N55" s="494"/>
    </row>
    <row r="56" spans="2:32" ht="15.75" thickBot="1" x14ac:dyDescent="0.3">
      <c r="G56" s="808">
        <v>0</v>
      </c>
      <c r="H56" s="793" t="e">
        <f>$E53*G56</f>
        <v>#DIV/0!</v>
      </c>
      <c r="I56" s="808">
        <v>0</v>
      </c>
      <c r="J56" s="793" t="e">
        <f>$E53*I56</f>
        <v>#DIV/0!</v>
      </c>
      <c r="K56" s="808">
        <v>0</v>
      </c>
      <c r="L56" s="793" t="e">
        <f>$E53*K56</f>
        <v>#DIV/0!</v>
      </c>
      <c r="N56" s="494"/>
    </row>
    <row r="57" spans="2:32" ht="24.75" customHeight="1" thickBot="1" x14ac:dyDescent="0.3">
      <c r="G57" s="284" t="s">
        <v>477</v>
      </c>
      <c r="H57" s="284" t="s">
        <v>564</v>
      </c>
      <c r="I57" s="284" t="s">
        <v>478</v>
      </c>
      <c r="J57" s="284" t="s">
        <v>564</v>
      </c>
      <c r="K57" s="284" t="s">
        <v>479</v>
      </c>
      <c r="L57" s="284" t="s">
        <v>564</v>
      </c>
      <c r="N57" s="494"/>
    </row>
    <row r="58" spans="2:32" ht="15.75" thickBot="1" x14ac:dyDescent="0.3">
      <c r="G58" s="287" t="s">
        <v>460</v>
      </c>
      <c r="H58" s="287" t="s">
        <v>469</v>
      </c>
      <c r="I58" s="287" t="s">
        <v>460</v>
      </c>
      <c r="J58" s="287" t="s">
        <v>469</v>
      </c>
      <c r="K58" s="287" t="s">
        <v>460</v>
      </c>
      <c r="L58" s="287" t="s">
        <v>469</v>
      </c>
      <c r="N58" s="494"/>
    </row>
    <row r="59" spans="2:32" ht="15.75" thickBot="1" x14ac:dyDescent="0.3">
      <c r="G59" s="808">
        <v>0</v>
      </c>
      <c r="H59" s="793" t="e">
        <f>$E53*G59</f>
        <v>#DIV/0!</v>
      </c>
      <c r="I59" s="808">
        <v>0</v>
      </c>
      <c r="J59" s="793" t="e">
        <f>$E53*I59</f>
        <v>#DIV/0!</v>
      </c>
      <c r="K59" s="808">
        <v>0</v>
      </c>
      <c r="L59" s="793" t="e">
        <f>$E53*K59</f>
        <v>#DIV/0!</v>
      </c>
      <c r="N59" s="494"/>
    </row>
    <row r="60" spans="2:32" ht="27.75" customHeight="1" thickBot="1" x14ac:dyDescent="0.3">
      <c r="G60" s="284" t="s">
        <v>480</v>
      </c>
      <c r="H60" s="284" t="s">
        <v>564</v>
      </c>
      <c r="I60" s="284" t="s">
        <v>481</v>
      </c>
      <c r="J60" s="284" t="s">
        <v>564</v>
      </c>
      <c r="K60" s="284" t="s">
        <v>482</v>
      </c>
      <c r="L60" s="284" t="s">
        <v>564</v>
      </c>
      <c r="N60" s="494"/>
    </row>
    <row r="61" spans="2:32" ht="15.75" hidden="1" thickBot="1" x14ac:dyDescent="0.3">
      <c r="G61" s="287" t="s">
        <v>460</v>
      </c>
      <c r="H61" s="287" t="s">
        <v>469</v>
      </c>
      <c r="I61" s="287" t="s">
        <v>460</v>
      </c>
      <c r="J61" s="287" t="s">
        <v>469</v>
      </c>
      <c r="K61" s="287" t="s">
        <v>460</v>
      </c>
      <c r="L61" s="287" t="s">
        <v>469</v>
      </c>
      <c r="N61" s="494"/>
    </row>
    <row r="62" spans="2:32" ht="15.75" hidden="1" thickBot="1" x14ac:dyDescent="0.3">
      <c r="G62" s="291"/>
      <c r="H62" s="289" t="e">
        <f>$E53*G62</f>
        <v>#DIV/0!</v>
      </c>
      <c r="I62" s="291"/>
      <c r="J62" s="289" t="e">
        <f>$E53*I62</f>
        <v>#DIV/0!</v>
      </c>
      <c r="K62" s="291"/>
      <c r="L62" s="289" t="e">
        <f>$E53*K62</f>
        <v>#DIV/0!</v>
      </c>
      <c r="N62" s="494"/>
    </row>
    <row r="63" spans="2:32" ht="15.75" thickBot="1" x14ac:dyDescent="0.3">
      <c r="G63" s="284" t="s">
        <v>483</v>
      </c>
      <c r="H63" s="284" t="s">
        <v>564</v>
      </c>
      <c r="N63" s="494"/>
    </row>
    <row r="64" spans="2:32" ht="15.75" thickBot="1" x14ac:dyDescent="0.3">
      <c r="G64" s="287" t="s">
        <v>460</v>
      </c>
      <c r="H64" s="287" t="s">
        <v>469</v>
      </c>
      <c r="N64" s="494"/>
    </row>
    <row r="65" spans="1:14" ht="15.75" thickBot="1" x14ac:dyDescent="0.3">
      <c r="G65" s="808"/>
      <c r="H65" s="793" t="e">
        <f>$E53*G65</f>
        <v>#DIV/0!</v>
      </c>
      <c r="N65" s="494"/>
    </row>
    <row r="66" spans="1:14" x14ac:dyDescent="0.25">
      <c r="N66" s="495"/>
    </row>
    <row r="67" spans="1:14" x14ac:dyDescent="0.25">
      <c r="N67" s="495"/>
    </row>
    <row r="68" spans="1:14" x14ac:dyDescent="0.25">
      <c r="A68" s="292"/>
      <c r="B68" s="794" t="s">
        <v>466</v>
      </c>
      <c r="C68" s="795" t="s">
        <v>712</v>
      </c>
      <c r="D68" s="292"/>
      <c r="E68" s="292"/>
      <c r="F68" s="292"/>
      <c r="G68" s="292"/>
      <c r="H68" s="292"/>
      <c r="I68" s="292"/>
    </row>
    <row r="69" spans="1:14" ht="15.75" thickBot="1" x14ac:dyDescent="0.3">
      <c r="N69" s="897" t="s">
        <v>685</v>
      </c>
    </row>
    <row r="70" spans="1:14" ht="15.75" thickBot="1" x14ac:dyDescent="0.3">
      <c r="B70" s="796" t="s">
        <v>560</v>
      </c>
      <c r="C70" s="797" t="s">
        <v>467</v>
      </c>
      <c r="D70" s="294" t="s">
        <v>468</v>
      </c>
      <c r="E70" s="286"/>
      <c r="F70" s="286"/>
      <c r="G70" s="286"/>
      <c r="H70" s="286"/>
      <c r="I70" s="286"/>
      <c r="J70" s="246"/>
      <c r="K70" s="246"/>
      <c r="L70" s="246"/>
      <c r="M70" s="246"/>
      <c r="N70" s="494"/>
    </row>
    <row r="71" spans="1:14" ht="15.75" thickBot="1" x14ac:dyDescent="0.3">
      <c r="B71" s="798" t="s">
        <v>456</v>
      </c>
      <c r="C71" s="799" t="s">
        <v>457</v>
      </c>
      <c r="D71" s="296" t="s">
        <v>469</v>
      </c>
      <c r="E71" s="246"/>
      <c r="F71" s="246"/>
      <c r="G71" s="246"/>
      <c r="H71" s="246"/>
      <c r="I71" s="246"/>
      <c r="J71" s="246"/>
      <c r="K71" s="246"/>
      <c r="L71" s="246"/>
      <c r="M71" s="246"/>
      <c r="N71" s="494"/>
    </row>
    <row r="72" spans="1:14" ht="15.75" thickBot="1" x14ac:dyDescent="0.3">
      <c r="B72" s="800">
        <v>0</v>
      </c>
      <c r="C72" s="776">
        <v>0</v>
      </c>
      <c r="D72" s="803" t="e">
        <f>B72/C72</f>
        <v>#DIV/0!</v>
      </c>
      <c r="E72" s="246"/>
      <c r="F72" s="246"/>
      <c r="G72" s="246"/>
      <c r="H72" s="246"/>
      <c r="I72" s="246"/>
      <c r="J72" s="246"/>
      <c r="K72" s="246"/>
      <c r="L72" s="246"/>
      <c r="M72" s="246"/>
      <c r="N72" s="494"/>
    </row>
    <row r="73" spans="1:14" ht="15.75" thickBot="1" x14ac:dyDescent="0.3">
      <c r="B73" s="792"/>
      <c r="C73" s="792"/>
      <c r="D73" s="246"/>
      <c r="E73" s="246"/>
      <c r="F73" s="246"/>
      <c r="G73" s="246"/>
      <c r="H73" s="246"/>
      <c r="I73" s="246"/>
      <c r="J73" s="246"/>
      <c r="K73" s="246"/>
      <c r="L73" s="246"/>
      <c r="M73" s="246"/>
      <c r="N73" s="494"/>
    </row>
    <row r="74" spans="1:14" ht="23.25" thickBot="1" x14ac:dyDescent="0.3">
      <c r="B74" s="796" t="s">
        <v>561</v>
      </c>
      <c r="C74" s="797" t="s">
        <v>562</v>
      </c>
      <c r="D74" s="294" t="s">
        <v>563</v>
      </c>
      <c r="E74" s="286"/>
      <c r="F74" s="293" t="s">
        <v>471</v>
      </c>
      <c r="G74" s="294" t="s">
        <v>564</v>
      </c>
      <c r="H74" s="293" t="s">
        <v>472</v>
      </c>
      <c r="I74" s="294" t="s">
        <v>564</v>
      </c>
      <c r="J74" s="293" t="s">
        <v>473</v>
      </c>
      <c r="K74" s="294" t="s">
        <v>564</v>
      </c>
      <c r="N74" s="494"/>
    </row>
    <row r="75" spans="1:14" ht="15.75" thickBot="1" x14ac:dyDescent="0.3">
      <c r="B75" s="798" t="s">
        <v>456</v>
      </c>
      <c r="C75" s="799" t="s">
        <v>460</v>
      </c>
      <c r="D75" s="296" t="s">
        <v>470</v>
      </c>
      <c r="E75" s="246"/>
      <c r="F75" s="295" t="s">
        <v>460</v>
      </c>
      <c r="G75" s="296" t="s">
        <v>469</v>
      </c>
      <c r="H75" s="295" t="s">
        <v>460</v>
      </c>
      <c r="I75" s="296" t="s">
        <v>469</v>
      </c>
      <c r="J75" s="295" t="s">
        <v>460</v>
      </c>
      <c r="K75" s="296" t="s">
        <v>469</v>
      </c>
      <c r="N75" s="494"/>
    </row>
    <row r="76" spans="1:14" ht="15.75" thickBot="1" x14ac:dyDescent="0.3">
      <c r="B76" s="800">
        <f>B72</f>
        <v>0</v>
      </c>
      <c r="C76" s="776">
        <f>G105</f>
        <v>0</v>
      </c>
      <c r="D76" s="803" t="e">
        <f>B76/C76</f>
        <v>#DIV/0!</v>
      </c>
      <c r="E76" s="246"/>
      <c r="F76" s="808">
        <v>0</v>
      </c>
      <c r="G76" s="809" t="e">
        <f>$D76*F76</f>
        <v>#DIV/0!</v>
      </c>
      <c r="H76" s="808">
        <v>0</v>
      </c>
      <c r="I76" s="809" t="e">
        <f>$D76*H76</f>
        <v>#DIV/0!</v>
      </c>
      <c r="J76" s="808">
        <v>0</v>
      </c>
      <c r="K76" s="809" t="e">
        <f>$D76*J76</f>
        <v>#DIV/0!</v>
      </c>
      <c r="N76" s="494"/>
    </row>
    <row r="77" spans="1:14" ht="15.75" thickBot="1" x14ac:dyDescent="0.3">
      <c r="B77" s="801"/>
      <c r="C77" s="801"/>
      <c r="D77" s="297"/>
      <c r="E77" s="246"/>
      <c r="F77" s="293" t="s">
        <v>474</v>
      </c>
      <c r="G77" s="294" t="s">
        <v>564</v>
      </c>
      <c r="H77" s="293" t="s">
        <v>475</v>
      </c>
      <c r="I77" s="294" t="s">
        <v>564</v>
      </c>
      <c r="J77" s="293" t="s">
        <v>476</v>
      </c>
      <c r="K77" s="294" t="s">
        <v>564</v>
      </c>
      <c r="L77" s="246"/>
      <c r="M77" s="298"/>
      <c r="N77" s="494"/>
    </row>
    <row r="78" spans="1:14" ht="15.75" thickBot="1" x14ac:dyDescent="0.3">
      <c r="B78" s="769"/>
      <c r="D78" s="299"/>
      <c r="E78" s="246"/>
      <c r="F78" s="295" t="s">
        <v>460</v>
      </c>
      <c r="G78" s="296" t="s">
        <v>469</v>
      </c>
      <c r="H78" s="295" t="s">
        <v>460</v>
      </c>
      <c r="I78" s="296" t="s">
        <v>469</v>
      </c>
      <c r="J78" s="295" t="s">
        <v>460</v>
      </c>
      <c r="K78" s="296" t="s">
        <v>469</v>
      </c>
      <c r="L78" s="246"/>
      <c r="M78" s="298"/>
      <c r="N78" s="494"/>
    </row>
    <row r="79" spans="1:14" ht="15.75" thickBot="1" x14ac:dyDescent="0.3">
      <c r="B79" s="769"/>
      <c r="D79" s="299"/>
      <c r="E79" s="246"/>
      <c r="F79" s="808">
        <v>0</v>
      </c>
      <c r="G79" s="809" t="e">
        <f>$D76*F79</f>
        <v>#DIV/0!</v>
      </c>
      <c r="H79" s="808">
        <v>0</v>
      </c>
      <c r="I79" s="809" t="e">
        <f>$D76*H79</f>
        <v>#DIV/0!</v>
      </c>
      <c r="J79" s="808">
        <v>0</v>
      </c>
      <c r="K79" s="809" t="e">
        <f>$D76*J79</f>
        <v>#DIV/0!</v>
      </c>
      <c r="L79" s="246"/>
      <c r="M79" s="298"/>
      <c r="N79" s="494"/>
    </row>
    <row r="80" spans="1:14" ht="15.75" thickBot="1" x14ac:dyDescent="0.3">
      <c r="B80" s="769"/>
      <c r="D80" s="299"/>
      <c r="E80" s="246"/>
      <c r="F80" s="293" t="s">
        <v>477</v>
      </c>
      <c r="G80" s="294" t="s">
        <v>564</v>
      </c>
      <c r="H80" s="293" t="s">
        <v>478</v>
      </c>
      <c r="I80" s="294" t="s">
        <v>564</v>
      </c>
      <c r="J80" s="293" t="s">
        <v>479</v>
      </c>
      <c r="K80" s="294" t="s">
        <v>564</v>
      </c>
      <c r="L80" s="246"/>
      <c r="M80" s="298"/>
      <c r="N80" s="494"/>
    </row>
    <row r="81" spans="1:14" ht="15.75" thickBot="1" x14ac:dyDescent="0.3">
      <c r="B81" s="769"/>
      <c r="D81" s="299"/>
      <c r="E81" s="246"/>
      <c r="F81" s="295" t="s">
        <v>460</v>
      </c>
      <c r="G81" s="296" t="s">
        <v>469</v>
      </c>
      <c r="H81" s="295" t="s">
        <v>460</v>
      </c>
      <c r="I81" s="296" t="s">
        <v>469</v>
      </c>
      <c r="J81" s="295" t="s">
        <v>460</v>
      </c>
      <c r="K81" s="296" t="s">
        <v>469</v>
      </c>
      <c r="L81" s="246"/>
      <c r="M81" s="298"/>
      <c r="N81" s="494"/>
    </row>
    <row r="82" spans="1:14" ht="15.75" thickBot="1" x14ac:dyDescent="0.3">
      <c r="B82" s="769"/>
      <c r="D82" s="299"/>
      <c r="E82" s="246"/>
      <c r="F82" s="808">
        <v>0</v>
      </c>
      <c r="G82" s="809" t="e">
        <f>$D76*F82</f>
        <v>#DIV/0!</v>
      </c>
      <c r="H82" s="808">
        <v>0</v>
      </c>
      <c r="I82" s="809" t="e">
        <f>$D76*H82</f>
        <v>#DIV/0!</v>
      </c>
      <c r="J82" s="808"/>
      <c r="K82" s="809" t="e">
        <f>$D76*J82</f>
        <v>#DIV/0!</v>
      </c>
      <c r="L82" s="246"/>
      <c r="M82" s="298"/>
      <c r="N82" s="494"/>
    </row>
    <row r="83" spans="1:14" ht="15.75" thickBot="1" x14ac:dyDescent="0.3">
      <c r="B83" s="769"/>
      <c r="D83" s="299"/>
      <c r="E83" s="246"/>
      <c r="F83" s="293" t="s">
        <v>480</v>
      </c>
      <c r="G83" s="294" t="s">
        <v>564</v>
      </c>
      <c r="H83" s="293" t="s">
        <v>481</v>
      </c>
      <c r="I83" s="294" t="s">
        <v>564</v>
      </c>
      <c r="J83" s="293" t="s">
        <v>482</v>
      </c>
      <c r="K83" s="294" t="s">
        <v>564</v>
      </c>
      <c r="L83" s="246"/>
      <c r="M83" s="298"/>
      <c r="N83" s="494"/>
    </row>
    <row r="84" spans="1:14" ht="15.75" thickBot="1" x14ac:dyDescent="0.3">
      <c r="B84" s="769"/>
      <c r="D84" s="299"/>
      <c r="E84" s="246"/>
      <c r="F84" s="295" t="s">
        <v>460</v>
      </c>
      <c r="G84" s="296" t="s">
        <v>469</v>
      </c>
      <c r="H84" s="295" t="s">
        <v>460</v>
      </c>
      <c r="I84" s="296" t="s">
        <v>469</v>
      </c>
      <c r="J84" s="295" t="s">
        <v>460</v>
      </c>
      <c r="K84" s="296" t="s">
        <v>469</v>
      </c>
      <c r="L84" s="246"/>
      <c r="M84" s="298"/>
      <c r="N84" s="494"/>
    </row>
    <row r="85" spans="1:14" ht="15.75" thickBot="1" x14ac:dyDescent="0.3">
      <c r="B85" s="769"/>
      <c r="D85" s="299"/>
      <c r="E85" s="246"/>
      <c r="F85" s="808"/>
      <c r="G85" s="809" t="e">
        <f>$D76*F85</f>
        <v>#DIV/0!</v>
      </c>
      <c r="H85" s="808"/>
      <c r="I85" s="809" t="e">
        <f>$D76*H85</f>
        <v>#DIV/0!</v>
      </c>
      <c r="J85" s="808"/>
      <c r="K85" s="809" t="e">
        <f>$D76*J85</f>
        <v>#DIV/0!</v>
      </c>
      <c r="L85" s="246"/>
      <c r="M85" s="298"/>
      <c r="N85" s="494"/>
    </row>
    <row r="86" spans="1:14" ht="15.75" thickBot="1" x14ac:dyDescent="0.3">
      <c r="B86" s="769"/>
      <c r="D86" s="299"/>
      <c r="E86" s="246"/>
      <c r="F86" s="293" t="s">
        <v>483</v>
      </c>
      <c r="G86" s="294" t="s">
        <v>564</v>
      </c>
      <c r="H86" s="246"/>
      <c r="K86" s="298"/>
      <c r="L86" s="246"/>
      <c r="M86" s="298"/>
      <c r="N86" s="494"/>
    </row>
    <row r="87" spans="1:14" ht="15.75" thickBot="1" x14ac:dyDescent="0.3">
      <c r="B87" s="769"/>
      <c r="D87" s="299"/>
      <c r="E87" s="246"/>
      <c r="F87" s="295" t="s">
        <v>460</v>
      </c>
      <c r="G87" s="296" t="s">
        <v>469</v>
      </c>
      <c r="H87" s="246"/>
      <c r="K87" s="298"/>
      <c r="L87" s="246"/>
      <c r="M87" s="298"/>
      <c r="N87" s="494"/>
    </row>
    <row r="88" spans="1:14" ht="15.75" thickBot="1" x14ac:dyDescent="0.3">
      <c r="B88" s="769"/>
      <c r="D88" s="299"/>
      <c r="E88" s="246"/>
      <c r="F88" s="808"/>
      <c r="G88" s="809" t="e">
        <f>$D76*F88</f>
        <v>#DIV/0!</v>
      </c>
      <c r="H88" s="246"/>
      <c r="K88" s="298"/>
      <c r="L88" s="246"/>
      <c r="M88" s="298"/>
      <c r="N88" s="494"/>
    </row>
    <row r="89" spans="1:14" ht="15.75" thickBot="1" x14ac:dyDescent="0.3">
      <c r="N89" s="495"/>
    </row>
    <row r="90" spans="1:14" ht="23.25" thickBot="1" x14ac:dyDescent="0.3">
      <c r="A90" s="254"/>
      <c r="B90" s="796" t="s">
        <v>561</v>
      </c>
      <c r="C90" s="796" t="s">
        <v>532</v>
      </c>
      <c r="D90" s="293" t="s">
        <v>461</v>
      </c>
      <c r="E90" s="293" t="s">
        <v>462</v>
      </c>
      <c r="F90" s="293" t="s">
        <v>467</v>
      </c>
      <c r="G90" s="293" t="s">
        <v>484</v>
      </c>
      <c r="H90" s="293" t="s">
        <v>558</v>
      </c>
      <c r="I90" s="293" t="s">
        <v>559</v>
      </c>
      <c r="J90" s="286"/>
      <c r="K90" s="254"/>
      <c r="L90" s="254"/>
      <c r="M90" s="254"/>
    </row>
    <row r="91" spans="1:14" ht="15.75" thickBot="1" x14ac:dyDescent="0.3">
      <c r="B91" s="798" t="s">
        <v>456</v>
      </c>
      <c r="C91" s="798"/>
      <c r="D91" s="295" t="s">
        <v>460</v>
      </c>
      <c r="E91" s="295" t="s">
        <v>456</v>
      </c>
      <c r="F91" s="295" t="s">
        <v>457</v>
      </c>
      <c r="G91" s="295" t="s">
        <v>460</v>
      </c>
      <c r="H91" s="295" t="s">
        <v>456</v>
      </c>
      <c r="I91" s="295" t="s">
        <v>464</v>
      </c>
      <c r="J91" s="246"/>
      <c r="N91" s="897" t="s">
        <v>685</v>
      </c>
    </row>
    <row r="92" spans="1:14" x14ac:dyDescent="0.25">
      <c r="B92" s="779">
        <f>B76</f>
        <v>0</v>
      </c>
      <c r="C92" s="780" t="s">
        <v>471</v>
      </c>
      <c r="D92" s="905"/>
      <c r="E92" s="902">
        <v>0</v>
      </c>
      <c r="F92" s="906">
        <v>0</v>
      </c>
      <c r="G92" s="810">
        <f>D92*F92</f>
        <v>0</v>
      </c>
      <c r="H92" s="811">
        <f>E92*F92</f>
        <v>0</v>
      </c>
      <c r="I92" s="812" t="e">
        <f t="shared" ref="I92:I104" si="3">H92/B$28</f>
        <v>#DIV/0!</v>
      </c>
      <c r="J92" s="268"/>
      <c r="N92" s="494"/>
    </row>
    <row r="93" spans="1:14" x14ac:dyDescent="0.25">
      <c r="B93" s="781"/>
      <c r="C93" s="782" t="s">
        <v>472</v>
      </c>
      <c r="D93" s="898"/>
      <c r="E93" s="806">
        <v>0</v>
      </c>
      <c r="F93" s="816">
        <v>0</v>
      </c>
      <c r="G93" s="813">
        <f t="shared" ref="G93:G104" si="4">D93*F93</f>
        <v>0</v>
      </c>
      <c r="H93" s="814">
        <f t="shared" ref="H93:H104" si="5">E93*F93</f>
        <v>0</v>
      </c>
      <c r="I93" s="815" t="e">
        <f t="shared" si="3"/>
        <v>#DIV/0!</v>
      </c>
      <c r="J93" s="268"/>
      <c r="N93" s="494"/>
    </row>
    <row r="94" spans="1:14" x14ac:dyDescent="0.25">
      <c r="B94" s="781"/>
      <c r="C94" s="782" t="s">
        <v>473</v>
      </c>
      <c r="D94" s="898"/>
      <c r="E94" s="806">
        <v>0</v>
      </c>
      <c r="F94" s="816">
        <v>0</v>
      </c>
      <c r="G94" s="813">
        <f t="shared" si="4"/>
        <v>0</v>
      </c>
      <c r="H94" s="814">
        <f t="shared" si="5"/>
        <v>0</v>
      </c>
      <c r="I94" s="815" t="e">
        <f t="shared" si="3"/>
        <v>#DIV/0!</v>
      </c>
      <c r="J94" s="268"/>
      <c r="N94" s="494"/>
    </row>
    <row r="95" spans="1:14" x14ac:dyDescent="0.25">
      <c r="B95" s="781"/>
      <c r="C95" s="782" t="s">
        <v>474</v>
      </c>
      <c r="D95" s="898"/>
      <c r="E95" s="806">
        <v>0</v>
      </c>
      <c r="F95" s="816">
        <v>0</v>
      </c>
      <c r="G95" s="813">
        <f t="shared" si="4"/>
        <v>0</v>
      </c>
      <c r="H95" s="814">
        <f t="shared" si="5"/>
        <v>0</v>
      </c>
      <c r="I95" s="815" t="e">
        <f t="shared" si="3"/>
        <v>#DIV/0!</v>
      </c>
      <c r="J95" s="268"/>
      <c r="N95" s="494"/>
    </row>
    <row r="96" spans="1:14" x14ac:dyDescent="0.25">
      <c r="B96" s="781"/>
      <c r="C96" s="782" t="s">
        <v>475</v>
      </c>
      <c r="D96" s="898"/>
      <c r="E96" s="806">
        <v>0</v>
      </c>
      <c r="F96" s="816">
        <v>0</v>
      </c>
      <c r="G96" s="813">
        <f t="shared" si="4"/>
        <v>0</v>
      </c>
      <c r="H96" s="814">
        <f t="shared" si="5"/>
        <v>0</v>
      </c>
      <c r="I96" s="815" t="e">
        <f t="shared" si="3"/>
        <v>#DIV/0!</v>
      </c>
      <c r="J96" s="268"/>
      <c r="N96" s="494"/>
    </row>
    <row r="97" spans="2:14" x14ac:dyDescent="0.25">
      <c r="B97" s="781"/>
      <c r="C97" s="782" t="s">
        <v>476</v>
      </c>
      <c r="D97" s="898"/>
      <c r="E97" s="806">
        <v>0</v>
      </c>
      <c r="F97" s="816">
        <v>0</v>
      </c>
      <c r="G97" s="813">
        <f t="shared" si="4"/>
        <v>0</v>
      </c>
      <c r="H97" s="814">
        <f t="shared" si="5"/>
        <v>0</v>
      </c>
      <c r="I97" s="815" t="e">
        <f t="shared" si="3"/>
        <v>#DIV/0!</v>
      </c>
      <c r="J97" s="268"/>
      <c r="N97" s="494"/>
    </row>
    <row r="98" spans="2:14" x14ac:dyDescent="0.25">
      <c r="B98" s="781"/>
      <c r="C98" s="782" t="s">
        <v>477</v>
      </c>
      <c r="D98" s="898"/>
      <c r="E98" s="806">
        <v>0</v>
      </c>
      <c r="F98" s="816">
        <v>0</v>
      </c>
      <c r="G98" s="813">
        <f t="shared" si="4"/>
        <v>0</v>
      </c>
      <c r="H98" s="814">
        <f t="shared" si="5"/>
        <v>0</v>
      </c>
      <c r="I98" s="815" t="e">
        <f t="shared" si="3"/>
        <v>#DIV/0!</v>
      </c>
      <c r="J98" s="268"/>
      <c r="N98" s="494"/>
    </row>
    <row r="99" spans="2:14" x14ac:dyDescent="0.25">
      <c r="B99" s="781"/>
      <c r="C99" s="782" t="s">
        <v>478</v>
      </c>
      <c r="D99" s="898"/>
      <c r="E99" s="806">
        <v>0</v>
      </c>
      <c r="F99" s="816">
        <v>0</v>
      </c>
      <c r="G99" s="813">
        <f t="shared" si="4"/>
        <v>0</v>
      </c>
      <c r="H99" s="814">
        <f t="shared" si="5"/>
        <v>0</v>
      </c>
      <c r="I99" s="815" t="e">
        <f t="shared" si="3"/>
        <v>#DIV/0!</v>
      </c>
      <c r="J99" s="268"/>
      <c r="N99" s="494"/>
    </row>
    <row r="100" spans="2:14" x14ac:dyDescent="0.25">
      <c r="B100" s="781"/>
      <c r="C100" s="782" t="s">
        <v>479</v>
      </c>
      <c r="D100" s="898"/>
      <c r="E100" s="806"/>
      <c r="F100" s="816"/>
      <c r="G100" s="813">
        <f t="shared" si="4"/>
        <v>0</v>
      </c>
      <c r="H100" s="814">
        <f t="shared" si="5"/>
        <v>0</v>
      </c>
      <c r="I100" s="815" t="e">
        <f t="shared" si="3"/>
        <v>#DIV/0!</v>
      </c>
      <c r="J100" s="268"/>
      <c r="N100" s="494"/>
    </row>
    <row r="101" spans="2:14" x14ac:dyDescent="0.25">
      <c r="B101" s="781"/>
      <c r="C101" s="782" t="s">
        <v>480</v>
      </c>
      <c r="D101" s="898"/>
      <c r="E101" s="806"/>
      <c r="F101" s="816"/>
      <c r="G101" s="813">
        <f t="shared" si="4"/>
        <v>0</v>
      </c>
      <c r="H101" s="814">
        <f t="shared" si="5"/>
        <v>0</v>
      </c>
      <c r="I101" s="815" t="e">
        <f t="shared" si="3"/>
        <v>#DIV/0!</v>
      </c>
      <c r="J101" s="268"/>
      <c r="N101" s="494"/>
    </row>
    <row r="102" spans="2:14" x14ac:dyDescent="0.25">
      <c r="B102" s="781"/>
      <c r="C102" s="782" t="s">
        <v>481</v>
      </c>
      <c r="D102" s="898"/>
      <c r="E102" s="806"/>
      <c r="F102" s="816"/>
      <c r="G102" s="813">
        <f t="shared" si="4"/>
        <v>0</v>
      </c>
      <c r="H102" s="814">
        <f t="shared" si="5"/>
        <v>0</v>
      </c>
      <c r="I102" s="815" t="e">
        <f t="shared" si="3"/>
        <v>#DIV/0!</v>
      </c>
      <c r="J102" s="268"/>
      <c r="N102" s="494"/>
    </row>
    <row r="103" spans="2:14" x14ac:dyDescent="0.25">
      <c r="B103" s="781"/>
      <c r="C103" s="782" t="s">
        <v>482</v>
      </c>
      <c r="D103" s="898"/>
      <c r="E103" s="806"/>
      <c r="F103" s="816"/>
      <c r="G103" s="813">
        <f t="shared" si="4"/>
        <v>0</v>
      </c>
      <c r="H103" s="814">
        <f t="shared" si="5"/>
        <v>0</v>
      </c>
      <c r="I103" s="815" t="e">
        <f t="shared" si="3"/>
        <v>#DIV/0!</v>
      </c>
      <c r="J103" s="268"/>
      <c r="N103" s="494"/>
    </row>
    <row r="104" spans="2:14" ht="15.75" thickBot="1" x14ac:dyDescent="0.3">
      <c r="B104" s="802"/>
      <c r="C104" s="782" t="s">
        <v>483</v>
      </c>
      <c r="D104" s="899"/>
      <c r="E104" s="818"/>
      <c r="F104" s="817"/>
      <c r="G104" s="819">
        <f t="shared" si="4"/>
        <v>0</v>
      </c>
      <c r="H104" s="820">
        <f t="shared" si="5"/>
        <v>0</v>
      </c>
      <c r="I104" s="821" t="e">
        <f t="shared" si="3"/>
        <v>#DIV/0!</v>
      </c>
      <c r="J104" s="268"/>
      <c r="N104" s="494"/>
    </row>
    <row r="105" spans="2:14" ht="15.75" thickBot="1" x14ac:dyDescent="0.3">
      <c r="B105" s="784"/>
      <c r="C105" s="785" t="s">
        <v>465</v>
      </c>
      <c r="D105" s="822"/>
      <c r="E105" s="822"/>
      <c r="F105" s="823">
        <f>SUM(F92:F104)</f>
        <v>0</v>
      </c>
      <c r="G105" s="823">
        <f>SUM(G92:G104)</f>
        <v>0</v>
      </c>
      <c r="H105" s="824">
        <f>SUM(H92:H104)</f>
        <v>0</v>
      </c>
      <c r="I105" s="825" t="e">
        <f>H105/B$92</f>
        <v>#DIV/0!</v>
      </c>
      <c r="J105" s="268"/>
      <c r="N105" s="494"/>
    </row>
    <row r="106" spans="2:14" x14ac:dyDescent="0.25">
      <c r="N106" s="479"/>
    </row>
    <row r="107" spans="2:14" x14ac:dyDescent="0.25">
      <c r="N107" s="479"/>
    </row>
    <row r="108" spans="2:14" x14ac:dyDescent="0.25">
      <c r="N108" s="479"/>
    </row>
    <row r="109" spans="2:14" x14ac:dyDescent="0.25">
      <c r="N109" s="479"/>
    </row>
    <row r="110" spans="2:14" x14ac:dyDescent="0.25">
      <c r="N110" s="479"/>
    </row>
    <row r="111" spans="2:14" x14ac:dyDescent="0.25">
      <c r="N111" s="479"/>
    </row>
    <row r="112" spans="2:14" x14ac:dyDescent="0.25">
      <c r="N112" s="479"/>
    </row>
    <row r="113" spans="14:14" x14ac:dyDescent="0.25">
      <c r="N113" s="479"/>
    </row>
    <row r="114" spans="14:14" x14ac:dyDescent="0.25">
      <c r="N114" s="479"/>
    </row>
    <row r="115" spans="14:14" x14ac:dyDescent="0.25">
      <c r="N115" s="479"/>
    </row>
    <row r="116" spans="14:14" x14ac:dyDescent="0.25">
      <c r="N116" s="479"/>
    </row>
    <row r="117" spans="14:14" x14ac:dyDescent="0.25">
      <c r="N117" s="479"/>
    </row>
    <row r="118" spans="14:14" x14ac:dyDescent="0.25">
      <c r="N118" s="479"/>
    </row>
    <row r="119" spans="14:14" x14ac:dyDescent="0.25">
      <c r="N119" s="479"/>
    </row>
    <row r="120" spans="14:14" x14ac:dyDescent="0.25">
      <c r="N120" s="479"/>
    </row>
    <row r="121" spans="14:14" x14ac:dyDescent="0.25">
      <c r="N121" s="479"/>
    </row>
    <row r="122" spans="14:14" x14ac:dyDescent="0.25">
      <c r="N122" s="479"/>
    </row>
    <row r="123" spans="14:14" x14ac:dyDescent="0.25">
      <c r="N123" s="479"/>
    </row>
    <row r="124" spans="14:14" x14ac:dyDescent="0.25">
      <c r="N124" s="479"/>
    </row>
    <row r="125" spans="14:14" x14ac:dyDescent="0.25">
      <c r="N125" s="479"/>
    </row>
    <row r="126" spans="14:14" x14ac:dyDescent="0.25">
      <c r="N126" s="479"/>
    </row>
    <row r="127" spans="14:14" x14ac:dyDescent="0.25">
      <c r="N127" s="479"/>
    </row>
    <row r="128" spans="14:14" x14ac:dyDescent="0.25">
      <c r="N128" s="479"/>
    </row>
    <row r="129" spans="14:14" x14ac:dyDescent="0.25">
      <c r="N129" s="479"/>
    </row>
    <row r="130" spans="14:14" x14ac:dyDescent="0.25">
      <c r="N130" s="479"/>
    </row>
    <row r="131" spans="14:14" x14ac:dyDescent="0.25">
      <c r="N131" s="479"/>
    </row>
    <row r="132" spans="14:14" x14ac:dyDescent="0.25">
      <c r="N132" s="479"/>
    </row>
    <row r="133" spans="14:14" x14ac:dyDescent="0.25">
      <c r="N133" s="479"/>
    </row>
    <row r="134" spans="14:14" x14ac:dyDescent="0.25">
      <c r="N134" s="479"/>
    </row>
    <row r="135" spans="14:14" x14ac:dyDescent="0.25">
      <c r="N135" s="479"/>
    </row>
    <row r="136" spans="14:14" x14ac:dyDescent="0.25">
      <c r="N136" s="479"/>
    </row>
    <row r="137" spans="14:14" x14ac:dyDescent="0.25">
      <c r="N137" s="479"/>
    </row>
    <row r="138" spans="14:14" x14ac:dyDescent="0.25">
      <c r="N138" s="479"/>
    </row>
    <row r="139" spans="14:14" x14ac:dyDescent="0.25">
      <c r="N139" s="479"/>
    </row>
    <row r="140" spans="14:14" x14ac:dyDescent="0.25">
      <c r="N140" s="479"/>
    </row>
    <row r="141" spans="14:14" x14ac:dyDescent="0.25">
      <c r="N141" s="479"/>
    </row>
    <row r="142" spans="14:14" x14ac:dyDescent="0.25">
      <c r="N142" s="479"/>
    </row>
    <row r="143" spans="14:14" x14ac:dyDescent="0.25">
      <c r="N143" s="479"/>
    </row>
    <row r="144" spans="14:14" x14ac:dyDescent="0.25">
      <c r="N144" s="479"/>
    </row>
    <row r="145" spans="14:14" x14ac:dyDescent="0.25">
      <c r="N145" s="479"/>
    </row>
    <row r="146" spans="14:14" x14ac:dyDescent="0.25">
      <c r="N146" s="479"/>
    </row>
    <row r="147" spans="14:14" x14ac:dyDescent="0.25">
      <c r="N147" s="479"/>
    </row>
    <row r="148" spans="14:14" x14ac:dyDescent="0.25">
      <c r="N148" s="479"/>
    </row>
    <row r="149" spans="14:14" x14ac:dyDescent="0.25">
      <c r="N149" s="479"/>
    </row>
    <row r="150" spans="14:14" x14ac:dyDescent="0.25">
      <c r="N150" s="479"/>
    </row>
    <row r="151" spans="14:14" x14ac:dyDescent="0.25">
      <c r="N151" s="479"/>
    </row>
    <row r="152" spans="14:14" x14ac:dyDescent="0.25">
      <c r="N152" s="479"/>
    </row>
    <row r="153" spans="14:14" x14ac:dyDescent="0.25">
      <c r="N153" s="479"/>
    </row>
    <row r="154" spans="14:14" x14ac:dyDescent="0.25">
      <c r="N154" s="479"/>
    </row>
    <row r="155" spans="14:14" x14ac:dyDescent="0.25">
      <c r="N155" s="479"/>
    </row>
    <row r="156" spans="14:14" x14ac:dyDescent="0.25">
      <c r="N156" s="479"/>
    </row>
    <row r="157" spans="14:14" x14ac:dyDescent="0.25">
      <c r="N157" s="479"/>
    </row>
    <row r="158" spans="14:14" x14ac:dyDescent="0.25">
      <c r="N158" s="479"/>
    </row>
    <row r="159" spans="14:14" x14ac:dyDescent="0.25">
      <c r="N159" s="479"/>
    </row>
    <row r="160" spans="14:14" x14ac:dyDescent="0.25">
      <c r="N160" s="479"/>
    </row>
    <row r="161" spans="14:14" x14ac:dyDescent="0.25">
      <c r="N161" s="479"/>
    </row>
    <row r="162" spans="14:14" x14ac:dyDescent="0.25">
      <c r="N162" s="479"/>
    </row>
    <row r="163" spans="14:14" x14ac:dyDescent="0.25">
      <c r="N163" s="479"/>
    </row>
    <row r="164" spans="14:14" x14ac:dyDescent="0.25">
      <c r="N164" s="479"/>
    </row>
    <row r="165" spans="14:14" x14ac:dyDescent="0.25">
      <c r="N165" s="479"/>
    </row>
    <row r="166" spans="14:14" x14ac:dyDescent="0.25">
      <c r="N166" s="479"/>
    </row>
    <row r="167" spans="14:14" x14ac:dyDescent="0.25">
      <c r="N167" s="479"/>
    </row>
    <row r="168" spans="14:14" x14ac:dyDescent="0.25">
      <c r="N168" s="479"/>
    </row>
    <row r="169" spans="14:14" x14ac:dyDescent="0.25">
      <c r="N169" s="479"/>
    </row>
    <row r="170" spans="14:14" x14ac:dyDescent="0.25">
      <c r="N170" s="479"/>
    </row>
    <row r="171" spans="14:14" x14ac:dyDescent="0.25">
      <c r="N171" s="479"/>
    </row>
    <row r="172" spans="14:14" x14ac:dyDescent="0.25">
      <c r="N172" s="479"/>
    </row>
    <row r="173" spans="14:14" x14ac:dyDescent="0.25">
      <c r="N173" s="479"/>
    </row>
    <row r="174" spans="14:14" x14ac:dyDescent="0.25">
      <c r="N174" s="479"/>
    </row>
    <row r="175" spans="14:14" x14ac:dyDescent="0.25">
      <c r="N175" s="479"/>
    </row>
    <row r="176" spans="14:14" x14ac:dyDescent="0.25">
      <c r="N176" s="479"/>
    </row>
    <row r="177" spans="14:14" x14ac:dyDescent="0.25">
      <c r="N177" s="479"/>
    </row>
    <row r="178" spans="14:14" x14ac:dyDescent="0.25">
      <c r="N178" s="479"/>
    </row>
    <row r="179" spans="14:14" x14ac:dyDescent="0.25">
      <c r="N179" s="479"/>
    </row>
    <row r="180" spans="14:14" x14ac:dyDescent="0.25">
      <c r="N180" s="479"/>
    </row>
    <row r="181" spans="14:14" x14ac:dyDescent="0.25">
      <c r="N181" s="479"/>
    </row>
    <row r="182" spans="14:14" x14ac:dyDescent="0.25">
      <c r="N182" s="479"/>
    </row>
    <row r="183" spans="14:14" x14ac:dyDescent="0.25">
      <c r="N183" s="479"/>
    </row>
    <row r="184" spans="14:14" x14ac:dyDescent="0.25">
      <c r="N184" s="479"/>
    </row>
    <row r="185" spans="14:14" x14ac:dyDescent="0.25">
      <c r="N185" s="479"/>
    </row>
    <row r="186" spans="14:14" x14ac:dyDescent="0.25">
      <c r="N186" s="479"/>
    </row>
    <row r="187" spans="14:14" x14ac:dyDescent="0.25">
      <c r="N187" s="479"/>
    </row>
    <row r="188" spans="14:14" x14ac:dyDescent="0.25">
      <c r="N188" s="479"/>
    </row>
    <row r="189" spans="14:14" x14ac:dyDescent="0.25">
      <c r="N189" s="479"/>
    </row>
    <row r="190" spans="14:14" x14ac:dyDescent="0.25">
      <c r="N190" s="479"/>
    </row>
    <row r="191" spans="14:14" x14ac:dyDescent="0.25">
      <c r="N191" s="479"/>
    </row>
    <row r="192" spans="14:14" x14ac:dyDescent="0.25">
      <c r="N192" s="479"/>
    </row>
    <row r="193" spans="14:14" x14ac:dyDescent="0.25">
      <c r="N193" s="479"/>
    </row>
    <row r="194" spans="14:14" x14ac:dyDescent="0.25">
      <c r="N194" s="479"/>
    </row>
    <row r="195" spans="14:14" x14ac:dyDescent="0.25">
      <c r="N195" s="479"/>
    </row>
    <row r="196" spans="14:14" x14ac:dyDescent="0.25">
      <c r="N196" s="479"/>
    </row>
    <row r="197" spans="14:14" x14ac:dyDescent="0.25">
      <c r="N197" s="479"/>
    </row>
    <row r="198" spans="14:14" x14ac:dyDescent="0.25">
      <c r="N198" s="479"/>
    </row>
    <row r="199" spans="14:14" x14ac:dyDescent="0.25">
      <c r="N199" s="479"/>
    </row>
    <row r="200" spans="14:14" x14ac:dyDescent="0.25">
      <c r="N200" s="479"/>
    </row>
    <row r="201" spans="14:14" x14ac:dyDescent="0.25">
      <c r="N201" s="479"/>
    </row>
    <row r="202" spans="14:14" x14ac:dyDescent="0.25">
      <c r="N202" s="479"/>
    </row>
    <row r="203" spans="14:14" x14ac:dyDescent="0.25">
      <c r="N203" s="479"/>
    </row>
    <row r="204" spans="14:14" x14ac:dyDescent="0.25">
      <c r="N204" s="479"/>
    </row>
    <row r="205" spans="14:14" x14ac:dyDescent="0.25">
      <c r="N205" s="479"/>
    </row>
    <row r="206" spans="14:14" x14ac:dyDescent="0.25">
      <c r="N206" s="479"/>
    </row>
    <row r="207" spans="14:14" x14ac:dyDescent="0.25">
      <c r="N207" s="479"/>
    </row>
    <row r="208" spans="14:14" x14ac:dyDescent="0.25">
      <c r="N208" s="479"/>
    </row>
    <row r="209" spans="14:14" x14ac:dyDescent="0.25">
      <c r="N209" s="479"/>
    </row>
    <row r="210" spans="14:14" x14ac:dyDescent="0.25">
      <c r="N210" s="479"/>
    </row>
    <row r="211" spans="14:14" x14ac:dyDescent="0.25">
      <c r="N211" s="479"/>
    </row>
    <row r="212" spans="14:14" x14ac:dyDescent="0.25">
      <c r="N212" s="479"/>
    </row>
    <row r="213" spans="14:14" x14ac:dyDescent="0.25">
      <c r="N213" s="479"/>
    </row>
    <row r="214" spans="14:14" x14ac:dyDescent="0.25">
      <c r="N214" s="479"/>
    </row>
    <row r="215" spans="14:14" x14ac:dyDescent="0.25">
      <c r="N215" s="479"/>
    </row>
    <row r="216" spans="14:14" x14ac:dyDescent="0.25">
      <c r="N216" s="479"/>
    </row>
    <row r="217" spans="14:14" x14ac:dyDescent="0.25">
      <c r="N217" s="479"/>
    </row>
    <row r="218" spans="14:14" x14ac:dyDescent="0.25">
      <c r="N218" s="479"/>
    </row>
    <row r="219" spans="14:14" x14ac:dyDescent="0.25">
      <c r="N219" s="479"/>
    </row>
    <row r="220" spans="14:14" x14ac:dyDescent="0.25">
      <c r="N220" s="479"/>
    </row>
    <row r="221" spans="14:14" x14ac:dyDescent="0.25">
      <c r="N221" s="479"/>
    </row>
    <row r="222" spans="14:14" x14ac:dyDescent="0.25">
      <c r="N222" s="479"/>
    </row>
    <row r="223" spans="14:14" x14ac:dyDescent="0.25">
      <c r="N223" s="479"/>
    </row>
    <row r="224" spans="14:14" x14ac:dyDescent="0.25">
      <c r="N224" s="479"/>
    </row>
    <row r="225" spans="14:14" x14ac:dyDescent="0.25">
      <c r="N225" s="479"/>
    </row>
    <row r="226" spans="14:14" x14ac:dyDescent="0.25">
      <c r="N226" s="479"/>
    </row>
    <row r="227" spans="14:14" x14ac:dyDescent="0.25">
      <c r="N227" s="479"/>
    </row>
    <row r="228" spans="14:14" x14ac:dyDescent="0.25">
      <c r="N228" s="479"/>
    </row>
    <row r="229" spans="14:14" x14ac:dyDescent="0.25">
      <c r="N229" s="479"/>
    </row>
    <row r="230" spans="14:14" x14ac:dyDescent="0.25">
      <c r="N230" s="479"/>
    </row>
    <row r="231" spans="14:14" x14ac:dyDescent="0.25">
      <c r="N231" s="479"/>
    </row>
    <row r="232" spans="14:14" x14ac:dyDescent="0.25">
      <c r="N232" s="479"/>
    </row>
    <row r="233" spans="14:14" x14ac:dyDescent="0.25">
      <c r="N233" s="479"/>
    </row>
    <row r="234" spans="14:14" x14ac:dyDescent="0.25">
      <c r="N234" s="479"/>
    </row>
    <row r="235" spans="14:14" x14ac:dyDescent="0.25">
      <c r="N235" s="479"/>
    </row>
    <row r="236" spans="14:14" x14ac:dyDescent="0.25">
      <c r="N236" s="479"/>
    </row>
    <row r="237" spans="14:14" x14ac:dyDescent="0.25">
      <c r="N237" s="479"/>
    </row>
    <row r="238" spans="14:14" x14ac:dyDescent="0.25">
      <c r="N238" s="479"/>
    </row>
    <row r="239" spans="14:14" x14ac:dyDescent="0.25">
      <c r="N239" s="479"/>
    </row>
    <row r="240" spans="14:14" x14ac:dyDescent="0.25">
      <c r="N240" s="479"/>
    </row>
    <row r="241" spans="14:14" x14ac:dyDescent="0.25">
      <c r="N241" s="479"/>
    </row>
    <row r="242" spans="14:14" x14ac:dyDescent="0.25">
      <c r="N242" s="479"/>
    </row>
    <row r="243" spans="14:14" x14ac:dyDescent="0.25">
      <c r="N243" s="479"/>
    </row>
    <row r="244" spans="14:14" x14ac:dyDescent="0.25">
      <c r="N244" s="479"/>
    </row>
    <row r="245" spans="14:14" x14ac:dyDescent="0.25">
      <c r="N245" s="479"/>
    </row>
    <row r="246" spans="14:14" x14ac:dyDescent="0.25">
      <c r="N246" s="479"/>
    </row>
    <row r="247" spans="14:14" x14ac:dyDescent="0.25">
      <c r="N247" s="479"/>
    </row>
    <row r="248" spans="14:14" x14ac:dyDescent="0.25">
      <c r="N248" s="479"/>
    </row>
    <row r="249" spans="14:14" x14ac:dyDescent="0.25">
      <c r="N249" s="479"/>
    </row>
    <row r="250" spans="14:14" x14ac:dyDescent="0.25">
      <c r="N250" s="479"/>
    </row>
    <row r="251" spans="14:14" x14ac:dyDescent="0.25">
      <c r="N251" s="479"/>
    </row>
    <row r="252" spans="14:14" x14ac:dyDescent="0.25">
      <c r="N252" s="479"/>
    </row>
  </sheetData>
  <sheetProtection selectLockedCells="1" selectUnlockedCells="1"/>
  <protectedRanges>
    <protectedRange sqref="N1:N2 N4:N67 N69:N89 N91:N1048576" name="Bereich1"/>
  </protectedRanges>
  <phoneticPr fontId="9" type="noConversion"/>
  <pageMargins left="0.7" right="0.7" top="0.78740157499999996" bottom="0.78740157499999996" header="0.3" footer="0.3"/>
  <pageSetup paperSize="8"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B1:Y145"/>
  <sheetViews>
    <sheetView topLeftCell="K113" zoomScale="85" zoomScaleNormal="85" zoomScaleSheetLayoutView="58" workbookViewId="0">
      <selection activeCell="Z132" sqref="Z132"/>
    </sheetView>
  </sheetViews>
  <sheetFormatPr baseColWidth="10" defaultColWidth="11.5703125" defaultRowHeight="15" outlineLevelCol="1" x14ac:dyDescent="0.25"/>
  <cols>
    <col min="3" max="3" width="11.42578125" customWidth="1" outlineLevel="1"/>
    <col min="4" max="4" width="32.42578125" customWidth="1" outlineLevel="1"/>
    <col min="5" max="5" width="21.28515625" customWidth="1" outlineLevel="1"/>
    <col min="6" max="6" width="21.42578125" customWidth="1" outlineLevel="1"/>
    <col min="7" max="7" width="17.42578125" customWidth="1" outlineLevel="1"/>
    <col min="8" max="8" width="6.140625" customWidth="1"/>
    <col min="11" max="11" width="11.42578125" customWidth="1" outlineLevel="1"/>
    <col min="12" max="12" width="32.42578125" customWidth="1" outlineLevel="1"/>
    <col min="13" max="13" width="23" customWidth="1" outlineLevel="1"/>
    <col min="14" max="14" width="21.140625" style="742" customWidth="1" outlineLevel="1"/>
    <col min="15" max="15" width="17.140625" style="742" customWidth="1" outlineLevel="1"/>
    <col min="19" max="19" width="11.42578125" customWidth="1" outlineLevel="1"/>
    <col min="20" max="20" width="32.42578125" customWidth="1" outlineLevel="1"/>
    <col min="21" max="21" width="21.42578125" customWidth="1" outlineLevel="1"/>
    <col min="22" max="22" width="24.85546875" style="742" customWidth="1" outlineLevel="1"/>
    <col min="23" max="23" width="17" style="742" customWidth="1" outlineLevel="1"/>
    <col min="25" max="25" width="39.140625" customWidth="1"/>
  </cols>
  <sheetData>
    <row r="1" spans="2:25" x14ac:dyDescent="0.25">
      <c r="C1" s="47" t="s">
        <v>633</v>
      </c>
      <c r="D1" s="47"/>
      <c r="E1" s="47" t="s">
        <v>665</v>
      </c>
      <c r="F1" s="45"/>
      <c r="G1" s="51">
        <v>2000</v>
      </c>
      <c r="K1" s="47" t="s">
        <v>633</v>
      </c>
      <c r="L1" s="47"/>
      <c r="M1" s="47" t="s">
        <v>665</v>
      </c>
      <c r="N1" s="45"/>
      <c r="O1" s="51">
        <v>2000</v>
      </c>
      <c r="S1" s="47" t="s">
        <v>633</v>
      </c>
      <c r="T1" s="47"/>
      <c r="U1" s="47" t="s">
        <v>665</v>
      </c>
      <c r="V1" s="45"/>
      <c r="W1" s="51">
        <v>2000</v>
      </c>
      <c r="Y1" s="68"/>
    </row>
    <row r="2" spans="2:25" x14ac:dyDescent="0.25">
      <c r="C2" s="358" t="s">
        <v>634</v>
      </c>
      <c r="D2" s="358"/>
      <c r="E2" s="48" t="s">
        <v>542</v>
      </c>
      <c r="F2" s="300"/>
      <c r="G2" s="301">
        <v>-2000</v>
      </c>
      <c r="K2" s="358" t="s">
        <v>634</v>
      </c>
      <c r="L2" s="358"/>
      <c r="M2" s="48" t="s">
        <v>542</v>
      </c>
      <c r="N2" s="300"/>
      <c r="O2" s="301">
        <v>-2000</v>
      </c>
      <c r="S2" s="358" t="s">
        <v>634</v>
      </c>
      <c r="T2" s="358"/>
      <c r="U2" s="48" t="s">
        <v>542</v>
      </c>
      <c r="V2" s="300"/>
      <c r="W2" s="301">
        <v>-2000</v>
      </c>
      <c r="Y2" s="68"/>
    </row>
    <row r="3" spans="2:25" x14ac:dyDescent="0.25">
      <c r="Y3" s="247"/>
    </row>
    <row r="4" spans="2:25" ht="15.75" thickBot="1" x14ac:dyDescent="0.3">
      <c r="B4" s="858" t="s">
        <v>706</v>
      </c>
      <c r="C4" s="862" t="s">
        <v>699</v>
      </c>
      <c r="D4" s="863" t="s">
        <v>698</v>
      </c>
      <c r="K4" s="863" t="s">
        <v>699</v>
      </c>
      <c r="L4" s="863" t="s">
        <v>698</v>
      </c>
      <c r="M4" s="742"/>
      <c r="S4" s="863" t="s">
        <v>699</v>
      </c>
      <c r="T4" s="863" t="s">
        <v>698</v>
      </c>
      <c r="U4" s="742"/>
      <c r="Y4" s="479"/>
    </row>
    <row r="5" spans="2:25" ht="38.25" customHeight="1" thickBot="1" x14ac:dyDescent="0.3">
      <c r="B5" s="79">
        <v>2021</v>
      </c>
      <c r="C5" s="1055" t="s">
        <v>506</v>
      </c>
      <c r="D5" s="1057"/>
      <c r="E5" s="1055">
        <f>B5</f>
        <v>2021</v>
      </c>
      <c r="F5" s="1056"/>
      <c r="G5" s="1057"/>
      <c r="K5" s="1055" t="s">
        <v>509</v>
      </c>
      <c r="L5" s="1057"/>
      <c r="M5" s="1055">
        <f>$B$5+1</f>
        <v>2022</v>
      </c>
      <c r="N5" s="1056"/>
      <c r="O5" s="1057"/>
      <c r="S5" s="1055" t="s">
        <v>682</v>
      </c>
      <c r="T5" s="1057"/>
      <c r="U5" s="1055">
        <f>$B$5+2</f>
        <v>2023</v>
      </c>
      <c r="V5" s="1056"/>
      <c r="W5" s="1057"/>
      <c r="Y5" s="896" t="s">
        <v>685</v>
      </c>
    </row>
    <row r="6" spans="2:25" ht="56.25" customHeight="1" thickBot="1" x14ac:dyDescent="0.3">
      <c r="C6" s="1045" t="s">
        <v>154</v>
      </c>
      <c r="D6" s="1046"/>
      <c r="E6" s="302" t="s">
        <v>551</v>
      </c>
      <c r="F6" s="1055" t="s">
        <v>504</v>
      </c>
      <c r="G6" s="1057"/>
      <c r="K6" s="1045" t="s">
        <v>154</v>
      </c>
      <c r="L6" s="1046"/>
      <c r="M6" s="302" t="s">
        <v>551</v>
      </c>
      <c r="N6" s="1058" t="s">
        <v>504</v>
      </c>
      <c r="O6" s="1059"/>
      <c r="S6" s="1045" t="s">
        <v>154</v>
      </c>
      <c r="T6" s="1046"/>
      <c r="U6" s="302" t="s">
        <v>551</v>
      </c>
      <c r="V6" s="1058" t="s">
        <v>527</v>
      </c>
      <c r="W6" s="1059"/>
      <c r="Y6" s="494"/>
    </row>
    <row r="7" spans="2:25" ht="19.5" thickBot="1" x14ac:dyDescent="0.3">
      <c r="C7" s="303" t="s">
        <v>155</v>
      </c>
      <c r="D7" s="304" t="s">
        <v>2</v>
      </c>
      <c r="E7" s="304" t="s">
        <v>176</v>
      </c>
      <c r="F7" s="304" t="s">
        <v>2</v>
      </c>
      <c r="G7" s="304" t="s">
        <v>505</v>
      </c>
      <c r="K7" s="303" t="s">
        <v>155</v>
      </c>
      <c r="L7" s="304" t="s">
        <v>2</v>
      </c>
      <c r="M7" s="304" t="s">
        <v>176</v>
      </c>
      <c r="N7" s="826" t="s">
        <v>2</v>
      </c>
      <c r="O7" s="826" t="s">
        <v>505</v>
      </c>
      <c r="S7" s="303" t="s">
        <v>155</v>
      </c>
      <c r="T7" s="304" t="s">
        <v>2</v>
      </c>
      <c r="U7" s="304" t="s">
        <v>176</v>
      </c>
      <c r="V7" s="826" t="s">
        <v>2</v>
      </c>
      <c r="W7" s="826" t="s">
        <v>505</v>
      </c>
      <c r="Y7" s="494"/>
    </row>
    <row r="8" spans="2:25" ht="24" thickBot="1" x14ac:dyDescent="0.4">
      <c r="C8" s="220">
        <v>1</v>
      </c>
      <c r="D8" s="305" t="s">
        <v>162</v>
      </c>
      <c r="E8" s="865"/>
      <c r="F8" s="866"/>
      <c r="G8" s="306" t="str">
        <f>IF(E8=0,"",F8/E8)</f>
        <v/>
      </c>
      <c r="H8" s="307"/>
      <c r="K8" s="220">
        <f>C8</f>
        <v>1</v>
      </c>
      <c r="L8" s="305" t="str">
        <f>D8</f>
        <v>Administration</v>
      </c>
      <c r="M8" s="169">
        <v>0</v>
      </c>
      <c r="N8" s="866"/>
      <c r="O8" s="827" t="str">
        <f>IF(M8=0,"",N8/M8)</f>
        <v/>
      </c>
      <c r="S8" s="220">
        <f>K8</f>
        <v>1</v>
      </c>
      <c r="T8" s="305" t="str">
        <f>L8</f>
        <v>Administration</v>
      </c>
      <c r="U8" s="308">
        <f>' calcul coûts commune'!E421</f>
        <v>0</v>
      </c>
      <c r="V8" s="847">
        <f>' calcul coûts commune'!I20</f>
        <v>0</v>
      </c>
      <c r="W8" s="827" t="str">
        <f>IF(U8=0,"",V8/U8)</f>
        <v/>
      </c>
      <c r="Y8" s="494"/>
    </row>
    <row r="9" spans="2:25" ht="32.25" thickBot="1" x14ac:dyDescent="0.4">
      <c r="C9" s="220">
        <v>2</v>
      </c>
      <c r="D9" s="305" t="s">
        <v>655</v>
      </c>
      <c r="E9" s="309">
        <f>E$8</f>
        <v>0</v>
      </c>
      <c r="F9" s="866"/>
      <c r="G9" s="306" t="str">
        <f t="shared" ref="G9" si="0">IF(E9=0,"",F9/E9)</f>
        <v/>
      </c>
      <c r="H9" s="307"/>
      <c r="K9" s="220">
        <f t="shared" ref="K9:L36" si="1">C9</f>
        <v>2</v>
      </c>
      <c r="L9" s="305" t="str">
        <f t="shared" ref="L9:L35" si="2">D9</f>
        <v xml:space="preserve">Conseils en gestion des déchets et relations publiques </v>
      </c>
      <c r="M9" s="309">
        <f>M8</f>
        <v>0</v>
      </c>
      <c r="N9" s="866"/>
      <c r="O9" s="827" t="str">
        <f t="shared" ref="O9" si="3">IF(M9=0,"",N9/M9)</f>
        <v/>
      </c>
      <c r="S9" s="220">
        <f t="shared" ref="S9:S35" si="4">K9</f>
        <v>2</v>
      </c>
      <c r="T9" s="305" t="str">
        <f t="shared" ref="T9:T36" si="5">L9</f>
        <v xml:space="preserve">Conseils en gestion des déchets et relations publiques </v>
      </c>
      <c r="U9" s="309">
        <f>U$8</f>
        <v>0</v>
      </c>
      <c r="V9" s="847">
        <f>' calcul coûts commune'!I30</f>
        <v>0</v>
      </c>
      <c r="W9" s="827" t="str">
        <f t="shared" ref="W9" si="6">IF(U9=0,"",V9/U9)</f>
        <v/>
      </c>
      <c r="Y9" s="494"/>
    </row>
    <row r="10" spans="2:25" ht="24" thickBot="1" x14ac:dyDescent="0.4">
      <c r="C10" s="220">
        <v>3</v>
      </c>
      <c r="D10" s="305" t="s">
        <v>165</v>
      </c>
      <c r="E10" s="309">
        <f t="shared" ref="E10:E36" si="7">E$8</f>
        <v>0</v>
      </c>
      <c r="F10" s="866"/>
      <c r="G10" s="306" t="str">
        <f>IF(E10=0,"",F10/E10)</f>
        <v/>
      </c>
      <c r="H10" s="307"/>
      <c r="K10" s="220">
        <f t="shared" si="1"/>
        <v>3</v>
      </c>
      <c r="L10" s="305" t="str">
        <f t="shared" si="2"/>
        <v>Parc de recyclage</v>
      </c>
      <c r="M10" s="309">
        <f t="shared" ref="M10:M37" si="8">M9</f>
        <v>0</v>
      </c>
      <c r="N10" s="866"/>
      <c r="O10" s="827" t="str">
        <f>IF(M10=0,"",N10/M10)</f>
        <v/>
      </c>
      <c r="S10" s="220">
        <f t="shared" si="4"/>
        <v>3</v>
      </c>
      <c r="T10" s="305" t="str">
        <f t="shared" si="5"/>
        <v>Parc de recyclage</v>
      </c>
      <c r="U10" s="309">
        <f t="shared" ref="U10:U37" si="9">U$8</f>
        <v>0</v>
      </c>
      <c r="V10" s="847">
        <f>' calcul coûts commune'!I32+' calcul coûts commune'!I33+' calcul coûts commune'!I34+' calcul coûts commune'!I35+' calcul coûts commune'!I36+' calcul coûts commune'!I37+' calcul coûts commune'!I38+' calcul coûts commune'!I39++' calcul coûts commune'!I40+' calcul coûts commune'!I46+' calcul coûts commune'!I47</f>
        <v>0</v>
      </c>
      <c r="W10" s="827" t="str">
        <f>IF(U10=0,"",V10/U10)</f>
        <v/>
      </c>
      <c r="Y10" s="494"/>
    </row>
    <row r="11" spans="2:25" ht="37.5" customHeight="1" thickBot="1" x14ac:dyDescent="0.4">
      <c r="C11" s="220">
        <v>4</v>
      </c>
      <c r="D11" s="305" t="s">
        <v>544</v>
      </c>
      <c r="E11" s="309">
        <f t="shared" si="7"/>
        <v>0</v>
      </c>
      <c r="F11" s="866"/>
      <c r="G11" s="306" t="str">
        <f t="shared" ref="G11:G31" si="10">IF(E11=0,"",F11/E11)</f>
        <v/>
      </c>
      <c r="H11" s="307"/>
      <c r="K11" s="220">
        <f t="shared" si="1"/>
        <v>4</v>
      </c>
      <c r="L11" s="305" t="str">
        <f t="shared" si="2"/>
        <v>Centre de collecte communal</v>
      </c>
      <c r="M11" s="309">
        <f t="shared" si="8"/>
        <v>0</v>
      </c>
      <c r="N11" s="866"/>
      <c r="O11" s="827" t="str">
        <f t="shared" ref="O11:O17" si="11">IF(M11=0,"",N11/M11)</f>
        <v/>
      </c>
      <c r="S11" s="220">
        <f t="shared" si="4"/>
        <v>4</v>
      </c>
      <c r="T11" s="305" t="str">
        <f t="shared" si="5"/>
        <v>Centre de collecte communal</v>
      </c>
      <c r="U11" s="309">
        <f t="shared" si="9"/>
        <v>0</v>
      </c>
      <c r="V11" s="847">
        <f>' calcul coûts commune'!I53+' calcul coûts commune'!I54+' calcul coûts commune'!I55+' calcul coûts commune'!I56+' calcul coûts commune'!I57+' calcul coûts commune'!I58+' calcul coûts commune'!I59+' calcul coûts commune'!I60+' calcul coûts commune'!I61</f>
        <v>0</v>
      </c>
      <c r="W11" s="827" t="str">
        <f t="shared" ref="W11:W17" si="12">IF(U11=0,"",V11/U11)</f>
        <v/>
      </c>
      <c r="Y11" s="494"/>
    </row>
    <row r="12" spans="2:25" ht="24" thickBot="1" x14ac:dyDescent="0.4">
      <c r="B12" s="1040" t="str">
        <f>D15</f>
        <v>Conteneurs publics</v>
      </c>
      <c r="C12" s="310" t="s">
        <v>65</v>
      </c>
      <c r="D12" s="311" t="s">
        <v>545</v>
      </c>
      <c r="E12" s="309">
        <f t="shared" si="7"/>
        <v>0</v>
      </c>
      <c r="F12" s="867"/>
      <c r="G12" s="312" t="str">
        <f t="shared" si="10"/>
        <v/>
      </c>
      <c r="H12" s="307"/>
      <c r="J12" s="1040" t="str">
        <f>L15</f>
        <v>Conteneurs publics</v>
      </c>
      <c r="K12" s="310" t="str">
        <f t="shared" si="1"/>
        <v>5.1</v>
      </c>
      <c r="L12" s="311" t="str">
        <f t="shared" si="2"/>
        <v>Papier / carton</v>
      </c>
      <c r="M12" s="309">
        <f t="shared" si="8"/>
        <v>0</v>
      </c>
      <c r="N12" s="867"/>
      <c r="O12" s="828" t="str">
        <f t="shared" si="11"/>
        <v/>
      </c>
      <c r="R12" s="1040" t="str">
        <f>T15</f>
        <v>Conteneurs publics</v>
      </c>
      <c r="S12" s="310" t="str">
        <f t="shared" si="4"/>
        <v>5.1</v>
      </c>
      <c r="T12" s="311" t="str">
        <f t="shared" si="5"/>
        <v>Papier / carton</v>
      </c>
      <c r="U12" s="309">
        <f t="shared" si="9"/>
        <v>0</v>
      </c>
      <c r="V12" s="848">
        <f>' calcul coûts commune'!I69+' calcul coûts commune'!I70+' calcul coûts commune'!I71+' calcul coûts commune'!I72+' calcul coûts commune'!I73+' calcul coûts commune'!I74+' calcul coûts commune'!I75+' calcul coûts commune'!I76+' calcul coûts commune'!I77+' calcul coûts commune'!I79+' calcul coûts commune'!I80+' calcul coûts commune'!I81</f>
        <v>0</v>
      </c>
      <c r="W12" s="828" t="str">
        <f t="shared" si="12"/>
        <v/>
      </c>
      <c r="Y12" s="494"/>
    </row>
    <row r="13" spans="2:25" ht="24" thickBot="1" x14ac:dyDescent="0.4">
      <c r="B13" s="1041"/>
      <c r="C13" s="310" t="s">
        <v>66</v>
      </c>
      <c r="D13" s="311" t="s">
        <v>546</v>
      </c>
      <c r="E13" s="309">
        <f t="shared" si="7"/>
        <v>0</v>
      </c>
      <c r="F13" s="867"/>
      <c r="G13" s="312" t="str">
        <f t="shared" si="10"/>
        <v/>
      </c>
      <c r="H13" s="307"/>
      <c r="J13" s="1041"/>
      <c r="K13" s="310" t="str">
        <f t="shared" si="1"/>
        <v>5.2</v>
      </c>
      <c r="L13" s="311" t="str">
        <f t="shared" si="2"/>
        <v xml:space="preserve">Verre d'emballage </v>
      </c>
      <c r="M13" s="309">
        <f t="shared" si="8"/>
        <v>0</v>
      </c>
      <c r="N13" s="867"/>
      <c r="O13" s="828" t="str">
        <f t="shared" si="11"/>
        <v/>
      </c>
      <c r="R13" s="1041"/>
      <c r="S13" s="310" t="str">
        <f t="shared" si="4"/>
        <v>5.2</v>
      </c>
      <c r="T13" s="311" t="str">
        <f t="shared" si="5"/>
        <v xml:space="preserve">Verre d'emballage </v>
      </c>
      <c r="U13" s="309">
        <f t="shared" si="9"/>
        <v>0</v>
      </c>
      <c r="V13" s="848">
        <f>' calcul coûts commune'!I84+' calcul coûts commune'!I85+' calcul coûts commune'!I86+' calcul coûts commune'!I187+' calcul coûts commune'!I88+' calcul coûts commune'!I89+' calcul coûts commune'!I90+' calcul coûts commune'!I91+' calcul coûts commune'!I92+' calcul coûts commune'!I94+' calcul coûts commune'!I95+' calcul coûts commune'!I96</f>
        <v>0</v>
      </c>
      <c r="W13" s="828" t="str">
        <f t="shared" si="12"/>
        <v/>
      </c>
      <c r="Y13" s="494"/>
    </row>
    <row r="14" spans="2:25" ht="24" thickBot="1" x14ac:dyDescent="0.4">
      <c r="B14" s="1041"/>
      <c r="C14" s="310" t="s">
        <v>67</v>
      </c>
      <c r="D14" s="311" t="s">
        <v>624</v>
      </c>
      <c r="E14" s="309">
        <f t="shared" si="7"/>
        <v>0</v>
      </c>
      <c r="F14" s="867"/>
      <c r="G14" s="312" t="str">
        <f t="shared" si="10"/>
        <v/>
      </c>
      <c r="H14" s="307"/>
      <c r="J14" s="1041"/>
      <c r="K14" s="310" t="str">
        <f t="shared" si="1"/>
        <v>5.3</v>
      </c>
      <c r="L14" s="311" t="str">
        <f t="shared" si="2"/>
        <v>Autres</v>
      </c>
      <c r="M14" s="309">
        <f t="shared" si="8"/>
        <v>0</v>
      </c>
      <c r="N14" s="867"/>
      <c r="O14" s="828" t="str">
        <f t="shared" si="11"/>
        <v/>
      </c>
      <c r="R14" s="1041"/>
      <c r="S14" s="310" t="str">
        <f t="shared" si="4"/>
        <v>5.3</v>
      </c>
      <c r="T14" s="311" t="str">
        <f t="shared" si="5"/>
        <v>Autres</v>
      </c>
      <c r="U14" s="309">
        <f t="shared" si="9"/>
        <v>0</v>
      </c>
      <c r="V14" s="848">
        <f>' calcul coûts commune'!I99+' calcul coûts commune'!I100+' calcul coûts commune'!I101+' calcul coûts commune'!I102+' calcul coûts commune'!I103+' calcul coûts commune'!I104+' calcul coûts commune'!I105+' calcul coûts commune'!I106+' calcul coûts commune'!I107+' calcul coûts commune'!I109+' calcul coûts commune'!I110+' calcul coûts commune'!I111</f>
        <v>0</v>
      </c>
      <c r="W14" s="828" t="str">
        <f t="shared" si="12"/>
        <v/>
      </c>
      <c r="Y14" s="494"/>
    </row>
    <row r="15" spans="2:25" ht="37.5" customHeight="1" thickBot="1" x14ac:dyDescent="0.4">
      <c r="B15" s="1042"/>
      <c r="C15" s="220">
        <v>5</v>
      </c>
      <c r="D15" s="305" t="s">
        <v>666</v>
      </c>
      <c r="E15" s="309">
        <f t="shared" si="7"/>
        <v>0</v>
      </c>
      <c r="F15" s="868">
        <f>SUM(F12:F14)</f>
        <v>0</v>
      </c>
      <c r="G15" s="314" t="str">
        <f t="shared" si="10"/>
        <v/>
      </c>
      <c r="H15" s="307"/>
      <c r="J15" s="1042"/>
      <c r="K15" s="220">
        <f t="shared" si="1"/>
        <v>5</v>
      </c>
      <c r="L15" s="305" t="str">
        <f t="shared" si="2"/>
        <v>Conteneurs publics</v>
      </c>
      <c r="M15" s="309">
        <f t="shared" si="8"/>
        <v>0</v>
      </c>
      <c r="N15" s="868">
        <f>SUM(N12:N14)</f>
        <v>0</v>
      </c>
      <c r="O15" s="830" t="str">
        <f t="shared" si="11"/>
        <v/>
      </c>
      <c r="R15" s="1042"/>
      <c r="S15" s="220">
        <f t="shared" si="4"/>
        <v>5</v>
      </c>
      <c r="T15" s="305" t="str">
        <f t="shared" si="5"/>
        <v>Conteneurs publics</v>
      </c>
      <c r="U15" s="309">
        <f t="shared" si="9"/>
        <v>0</v>
      </c>
      <c r="V15" s="829">
        <f>SUM(V12:V14)</f>
        <v>0</v>
      </c>
      <c r="W15" s="830" t="str">
        <f t="shared" si="12"/>
        <v/>
      </c>
      <c r="Y15" s="494"/>
    </row>
    <row r="16" spans="2:25" ht="24" thickBot="1" x14ac:dyDescent="0.4">
      <c r="C16" s="220">
        <v>6</v>
      </c>
      <c r="D16" s="305" t="s">
        <v>657</v>
      </c>
      <c r="E16" s="309">
        <f t="shared" si="7"/>
        <v>0</v>
      </c>
      <c r="F16" s="866"/>
      <c r="G16" s="306" t="str">
        <f t="shared" si="10"/>
        <v/>
      </c>
      <c r="H16" s="307"/>
      <c r="K16" s="220">
        <f t="shared" si="1"/>
        <v>6</v>
      </c>
      <c r="L16" s="305" t="str">
        <f t="shared" si="2"/>
        <v>Poubelles publiques</v>
      </c>
      <c r="M16" s="309">
        <f t="shared" si="8"/>
        <v>0</v>
      </c>
      <c r="N16" s="866"/>
      <c r="O16" s="827" t="str">
        <f t="shared" si="11"/>
        <v/>
      </c>
      <c r="S16" s="220">
        <f t="shared" si="4"/>
        <v>6</v>
      </c>
      <c r="T16" s="305" t="str">
        <f t="shared" si="5"/>
        <v>Poubelles publiques</v>
      </c>
      <c r="U16" s="309">
        <f t="shared" si="9"/>
        <v>0</v>
      </c>
      <c r="V16" s="847">
        <f>' calcul coûts commune'!I115+' calcul coûts commune'!I116+' calcul coûts commune'!I117+' calcul coûts commune'!I118+' calcul coûts commune'!I119+' calcul coûts commune'!I120+' calcul coûts commune'!I122+' calcul coûts commune'!I123</f>
        <v>0</v>
      </c>
      <c r="W16" s="827" t="str">
        <f t="shared" si="12"/>
        <v/>
      </c>
      <c r="Y16" s="494"/>
    </row>
    <row r="17" spans="2:25" ht="24" thickBot="1" x14ac:dyDescent="0.4">
      <c r="C17" s="220">
        <v>7</v>
      </c>
      <c r="D17" s="305" t="s">
        <v>658</v>
      </c>
      <c r="E17" s="309">
        <f t="shared" si="7"/>
        <v>0</v>
      </c>
      <c r="F17" s="866"/>
      <c r="G17" s="306" t="str">
        <f t="shared" si="10"/>
        <v/>
      </c>
      <c r="H17" s="307"/>
      <c r="K17" s="220">
        <f t="shared" si="1"/>
        <v>7</v>
      </c>
      <c r="L17" s="305" t="str">
        <f t="shared" si="2"/>
        <v xml:space="preserve">Littering </v>
      </c>
      <c r="M17" s="309">
        <f t="shared" si="8"/>
        <v>0</v>
      </c>
      <c r="N17" s="866"/>
      <c r="O17" s="827" t="str">
        <f t="shared" si="11"/>
        <v/>
      </c>
      <c r="S17" s="220">
        <f t="shared" si="4"/>
        <v>7</v>
      </c>
      <c r="T17" s="305" t="str">
        <f t="shared" si="5"/>
        <v xml:space="preserve">Littering </v>
      </c>
      <c r="U17" s="309">
        <f t="shared" si="9"/>
        <v>0</v>
      </c>
      <c r="V17" s="847">
        <f>' calcul coûts commune'!I126+' calcul coûts commune'!I127+' calcul coûts commune'!I128+' calcul coûts commune'!I129+' calcul coûts commune'!I130+' calcul coûts commune'!I133+' calcul coûts commune'!I134</f>
        <v>0</v>
      </c>
      <c r="W17" s="827" t="str">
        <f t="shared" si="12"/>
        <v/>
      </c>
      <c r="Y17" s="494"/>
    </row>
    <row r="18" spans="2:25" ht="24" thickBot="1" x14ac:dyDescent="0.4">
      <c r="C18" s="220">
        <v>8</v>
      </c>
      <c r="D18" s="305" t="s">
        <v>660</v>
      </c>
      <c r="E18" s="309">
        <f t="shared" si="7"/>
        <v>0</v>
      </c>
      <c r="F18" s="866"/>
      <c r="G18" s="306" t="str">
        <f>IF(E18=0,"",F18/E18)</f>
        <v/>
      </c>
      <c r="H18" s="307"/>
      <c r="K18" s="220">
        <f t="shared" si="1"/>
        <v>8</v>
      </c>
      <c r="L18" s="305" t="str">
        <f t="shared" si="2"/>
        <v xml:space="preserve">Nettoyage des rues </v>
      </c>
      <c r="M18" s="309">
        <f t="shared" si="8"/>
        <v>0</v>
      </c>
      <c r="N18" s="866"/>
      <c r="O18" s="827" t="str">
        <f>IF(M18=0,"",N18/M18)</f>
        <v/>
      </c>
      <c r="S18" s="220">
        <f t="shared" si="4"/>
        <v>8</v>
      </c>
      <c r="T18" s="305" t="str">
        <f t="shared" si="5"/>
        <v xml:space="preserve">Nettoyage des rues </v>
      </c>
      <c r="U18" s="309">
        <f t="shared" si="9"/>
        <v>0</v>
      </c>
      <c r="V18" s="847">
        <f>' calcul coûts commune'!I138+' calcul coûts commune'!I139+' calcul coûts commune'!I140+' calcul coûts commune'!I141+' calcul coûts commune'!I142+' calcul coûts commune'!I144+' calcul coûts commune'!I145</f>
        <v>0</v>
      </c>
      <c r="W18" s="827" t="str">
        <f>IF(U18=0,"",V18/U18)</f>
        <v/>
      </c>
      <c r="Y18" s="494"/>
    </row>
    <row r="19" spans="2:25" ht="32.25" thickBot="1" x14ac:dyDescent="0.4">
      <c r="C19" s="220" t="s">
        <v>503</v>
      </c>
      <c r="D19" s="305" t="s">
        <v>661</v>
      </c>
      <c r="E19" s="309">
        <f t="shared" si="7"/>
        <v>0</v>
      </c>
      <c r="F19" s="866"/>
      <c r="G19" s="306" t="str">
        <f>IF(E19=0,"",F19/E19)</f>
        <v/>
      </c>
      <c r="H19" s="307"/>
      <c r="K19" s="220" t="str">
        <f t="shared" si="1"/>
        <v>9</v>
      </c>
      <c r="L19" s="305" t="str">
        <f t="shared" si="2"/>
        <v>Déchets de marchés et de manifestations</v>
      </c>
      <c r="M19" s="309">
        <f t="shared" si="8"/>
        <v>0</v>
      </c>
      <c r="N19" s="866"/>
      <c r="O19" s="827" t="str">
        <f>IF(M19=0,"",N19/M19)</f>
        <v/>
      </c>
      <c r="S19" s="220" t="str">
        <f t="shared" si="4"/>
        <v>9</v>
      </c>
      <c r="T19" s="305" t="str">
        <f t="shared" si="5"/>
        <v>Déchets de marchés et de manifestations</v>
      </c>
      <c r="U19" s="309">
        <f t="shared" si="9"/>
        <v>0</v>
      </c>
      <c r="V19" s="847">
        <f>' calcul coûts commune'!I148+' calcul coûts commune'!I149+' calcul coûts commune'!I150+' calcul coûts commune'!I151+' calcul coûts commune'!I152+' calcul coûts commune'!I159+' calcul coûts commune'!I160</f>
        <v>0</v>
      </c>
      <c r="W19" s="827" t="str">
        <f>IF(U19=0,"",V19/U19)</f>
        <v/>
      </c>
      <c r="Y19" s="494"/>
    </row>
    <row r="20" spans="2:25" ht="24" thickBot="1" x14ac:dyDescent="0.4">
      <c r="B20" s="1040" t="str">
        <f>D25</f>
        <v>Collectes à domicile avec récipients</v>
      </c>
      <c r="C20" s="310" t="s">
        <v>102</v>
      </c>
      <c r="D20" s="311" t="s">
        <v>233</v>
      </c>
      <c r="E20" s="309">
        <f t="shared" si="7"/>
        <v>0</v>
      </c>
      <c r="F20" s="867"/>
      <c r="G20" s="312" t="str">
        <f t="shared" si="10"/>
        <v/>
      </c>
      <c r="H20" s="307"/>
      <c r="J20" s="1040" t="str">
        <f>L25</f>
        <v>Collectes à domicile avec récipients</v>
      </c>
      <c r="K20" s="310" t="str">
        <f t="shared" si="1"/>
        <v>10.1</v>
      </c>
      <c r="L20" s="311" t="str">
        <f t="shared" si="2"/>
        <v>Biodéchets</v>
      </c>
      <c r="M20" s="309">
        <f t="shared" si="8"/>
        <v>0</v>
      </c>
      <c r="N20" s="867"/>
      <c r="O20" s="828" t="str">
        <f t="shared" ref="O20:O31" si="13">IF(M20=0,"",N20/M20)</f>
        <v/>
      </c>
      <c r="R20" s="1040" t="str">
        <f>T25</f>
        <v>Collectes à domicile avec récipients</v>
      </c>
      <c r="S20" s="310" t="str">
        <f t="shared" si="4"/>
        <v>10.1</v>
      </c>
      <c r="T20" s="311" t="str">
        <f t="shared" si="5"/>
        <v>Biodéchets</v>
      </c>
      <c r="U20" s="309">
        <f t="shared" si="9"/>
        <v>0</v>
      </c>
      <c r="V20" s="848">
        <f>' calcul coûts commune'!I169+' calcul coûts commune'!I170+' calcul coûts commune'!I171+' calcul coûts commune'!I172+' calcul coûts commune'!I173+' calcul coûts commune'!I179+' calcul coûts commune'!I180</f>
        <v>0</v>
      </c>
      <c r="W20" s="828" t="str">
        <f t="shared" ref="W20:W31" si="14">IF(U20=0,"",V20/U20)</f>
        <v/>
      </c>
      <c r="Y20" s="494"/>
    </row>
    <row r="21" spans="2:25" ht="24" thickBot="1" x14ac:dyDescent="0.4">
      <c r="B21" s="1041"/>
      <c r="C21" s="310" t="s">
        <v>111</v>
      </c>
      <c r="D21" s="311" t="s">
        <v>234</v>
      </c>
      <c r="E21" s="309">
        <f t="shared" si="7"/>
        <v>0</v>
      </c>
      <c r="F21" s="867"/>
      <c r="G21" s="312" t="str">
        <f t="shared" si="10"/>
        <v/>
      </c>
      <c r="H21" s="307"/>
      <c r="J21" s="1041"/>
      <c r="K21" s="310" t="str">
        <f t="shared" si="1"/>
        <v>10.2</v>
      </c>
      <c r="L21" s="311" t="str">
        <f t="shared" si="2"/>
        <v>Déchets verts</v>
      </c>
      <c r="M21" s="309">
        <f t="shared" si="8"/>
        <v>0</v>
      </c>
      <c r="N21" s="867"/>
      <c r="O21" s="828" t="str">
        <f t="shared" si="13"/>
        <v/>
      </c>
      <c r="R21" s="1041"/>
      <c r="S21" s="310" t="str">
        <f t="shared" si="4"/>
        <v>10.2</v>
      </c>
      <c r="T21" s="311" t="str">
        <f t="shared" si="5"/>
        <v>Déchets verts</v>
      </c>
      <c r="U21" s="309">
        <f t="shared" si="9"/>
        <v>0</v>
      </c>
      <c r="V21" s="848">
        <f>' calcul coûts commune'!I187+' calcul coûts commune'!I188+' calcul coûts commune'!I189+' calcul coûts commune'!I190+' calcul coûts commune'!I191+' calcul coûts commune'!I197+' calcul coûts commune'!I198</f>
        <v>0</v>
      </c>
      <c r="W21" s="828" t="str">
        <f t="shared" si="14"/>
        <v/>
      </c>
      <c r="Y21" s="494"/>
    </row>
    <row r="22" spans="2:25" ht="24" thickBot="1" x14ac:dyDescent="0.4">
      <c r="B22" s="1041"/>
      <c r="C22" s="310" t="s">
        <v>120</v>
      </c>
      <c r="D22" s="311" t="s">
        <v>545</v>
      </c>
      <c r="E22" s="309">
        <f t="shared" si="7"/>
        <v>0</v>
      </c>
      <c r="F22" s="867"/>
      <c r="G22" s="312" t="str">
        <f t="shared" si="10"/>
        <v/>
      </c>
      <c r="H22" s="307"/>
      <c r="J22" s="1041"/>
      <c r="K22" s="310" t="str">
        <f t="shared" si="1"/>
        <v>10.3</v>
      </c>
      <c r="L22" s="311" t="str">
        <f t="shared" si="2"/>
        <v>Papier / carton</v>
      </c>
      <c r="M22" s="309">
        <f t="shared" si="8"/>
        <v>0</v>
      </c>
      <c r="N22" s="867"/>
      <c r="O22" s="828" t="str">
        <f t="shared" si="13"/>
        <v/>
      </c>
      <c r="R22" s="1041"/>
      <c r="S22" s="310" t="str">
        <f t="shared" si="4"/>
        <v>10.3</v>
      </c>
      <c r="T22" s="311" t="str">
        <f t="shared" si="5"/>
        <v>Papier / carton</v>
      </c>
      <c r="U22" s="309">
        <f t="shared" si="9"/>
        <v>0</v>
      </c>
      <c r="V22" s="848">
        <f>' calcul coûts commune'!I205+' calcul coûts commune'!I206+' calcul coûts commune'!I207+' calcul coûts commune'!I208+' calcul coûts commune'!I209+' calcul coûts commune'!I216+' calcul coûts commune'!I217</f>
        <v>0</v>
      </c>
      <c r="W22" s="828" t="str">
        <f t="shared" si="14"/>
        <v/>
      </c>
      <c r="Y22" s="494"/>
    </row>
    <row r="23" spans="2:25" ht="24" thickBot="1" x14ac:dyDescent="0.4">
      <c r="B23" s="1041"/>
      <c r="C23" s="310" t="s">
        <v>127</v>
      </c>
      <c r="D23" s="311" t="s">
        <v>546</v>
      </c>
      <c r="E23" s="309">
        <f t="shared" si="7"/>
        <v>0</v>
      </c>
      <c r="F23" s="867"/>
      <c r="G23" s="312" t="str">
        <f t="shared" si="10"/>
        <v/>
      </c>
      <c r="H23" s="307"/>
      <c r="J23" s="1041"/>
      <c r="K23" s="310" t="str">
        <f t="shared" si="1"/>
        <v>10.4</v>
      </c>
      <c r="L23" s="311" t="str">
        <f t="shared" si="2"/>
        <v xml:space="preserve">Verre d'emballage </v>
      </c>
      <c r="M23" s="309">
        <f t="shared" si="8"/>
        <v>0</v>
      </c>
      <c r="N23" s="867"/>
      <c r="O23" s="828" t="str">
        <f t="shared" si="13"/>
        <v/>
      </c>
      <c r="R23" s="1041"/>
      <c r="S23" s="310" t="str">
        <f t="shared" si="4"/>
        <v>10.4</v>
      </c>
      <c r="T23" s="311" t="str">
        <f t="shared" si="5"/>
        <v xml:space="preserve">Verre d'emballage </v>
      </c>
      <c r="U23" s="309">
        <f t="shared" si="9"/>
        <v>0</v>
      </c>
      <c r="V23" s="848">
        <f>' calcul coûts commune'!I225+' calcul coûts commune'!I226+' calcul coûts commune'!I227+' calcul coûts commune'!I228+' calcul coûts commune'!I229+' calcul coûts commune'!I236+' calcul coûts commune'!I237</f>
        <v>0</v>
      </c>
      <c r="W23" s="828" t="str">
        <f t="shared" si="14"/>
        <v/>
      </c>
      <c r="Y23" s="494"/>
    </row>
    <row r="24" spans="2:25" ht="24" thickBot="1" x14ac:dyDescent="0.4">
      <c r="B24" s="1041"/>
      <c r="C24" s="315" t="s">
        <v>361</v>
      </c>
      <c r="D24" s="311" t="s">
        <v>624</v>
      </c>
      <c r="E24" s="309">
        <f t="shared" si="7"/>
        <v>0</v>
      </c>
      <c r="F24" s="867"/>
      <c r="G24" s="312" t="str">
        <f t="shared" si="10"/>
        <v/>
      </c>
      <c r="H24" s="307"/>
      <c r="J24" s="1041"/>
      <c r="K24" s="315" t="str">
        <f t="shared" si="1"/>
        <v>10.5</v>
      </c>
      <c r="L24" s="311" t="str">
        <f t="shared" si="2"/>
        <v>Autres</v>
      </c>
      <c r="M24" s="309">
        <f t="shared" si="8"/>
        <v>0</v>
      </c>
      <c r="N24" s="867"/>
      <c r="O24" s="828" t="str">
        <f t="shared" si="13"/>
        <v/>
      </c>
      <c r="R24" s="1041"/>
      <c r="S24" s="315" t="str">
        <f t="shared" si="4"/>
        <v>10.5</v>
      </c>
      <c r="T24" s="311" t="str">
        <f t="shared" si="5"/>
        <v>Autres</v>
      </c>
      <c r="U24" s="309">
        <f t="shared" si="9"/>
        <v>0</v>
      </c>
      <c r="V24" s="848">
        <f>' calcul coûts commune'!I245+' calcul coûts commune'!I246+' calcul coûts commune'!I247+' calcul coûts commune'!I248+' calcul coûts commune'!I249+' calcul coûts commune'!I256+' calcul coûts commune'!I257</f>
        <v>0</v>
      </c>
      <c r="W24" s="828" t="str">
        <f t="shared" si="14"/>
        <v/>
      </c>
      <c r="Y24" s="494"/>
    </row>
    <row r="25" spans="2:25" ht="32.25" thickBot="1" x14ac:dyDescent="0.4">
      <c r="B25" s="1042"/>
      <c r="C25" s="220">
        <v>10</v>
      </c>
      <c r="D25" s="305" t="s">
        <v>662</v>
      </c>
      <c r="E25" s="309">
        <f t="shared" si="7"/>
        <v>0</v>
      </c>
      <c r="F25" s="869">
        <f>SUM(F20:F24)</f>
        <v>0</v>
      </c>
      <c r="G25" s="306" t="str">
        <f t="shared" si="10"/>
        <v/>
      </c>
      <c r="H25" s="307"/>
      <c r="J25" s="1042"/>
      <c r="K25" s="220">
        <f t="shared" si="1"/>
        <v>10</v>
      </c>
      <c r="L25" s="305" t="str">
        <f t="shared" si="2"/>
        <v>Collectes à domicile avec récipients</v>
      </c>
      <c r="M25" s="309">
        <f t="shared" si="8"/>
        <v>0</v>
      </c>
      <c r="N25" s="869">
        <f>SUM(N20:N24)</f>
        <v>0</v>
      </c>
      <c r="O25" s="827" t="str">
        <f t="shared" si="13"/>
        <v/>
      </c>
      <c r="R25" s="1042"/>
      <c r="S25" s="220">
        <f t="shared" si="4"/>
        <v>10</v>
      </c>
      <c r="T25" s="305" t="str">
        <f t="shared" si="5"/>
        <v>Collectes à domicile avec récipients</v>
      </c>
      <c r="U25" s="309">
        <f t="shared" si="9"/>
        <v>0</v>
      </c>
      <c r="V25" s="831">
        <f>SUM(V20:V24)</f>
        <v>0</v>
      </c>
      <c r="W25" s="827" t="str">
        <f t="shared" si="14"/>
        <v/>
      </c>
      <c r="Y25" s="494"/>
    </row>
    <row r="26" spans="2:25" ht="24" thickBot="1" x14ac:dyDescent="0.4">
      <c r="B26" s="1040" t="str">
        <f>D32</f>
        <v xml:space="preserve">Collectes à domicile  en vrac </v>
      </c>
      <c r="C26" s="310" t="s">
        <v>134</v>
      </c>
      <c r="D26" s="311" t="s">
        <v>234</v>
      </c>
      <c r="E26" s="309">
        <f t="shared" si="7"/>
        <v>0</v>
      </c>
      <c r="F26" s="867"/>
      <c r="G26" s="312" t="str">
        <f t="shared" si="10"/>
        <v/>
      </c>
      <c r="H26" s="307"/>
      <c r="J26" s="1040" t="str">
        <f>L32</f>
        <v xml:space="preserve">Collectes à domicile  en vrac </v>
      </c>
      <c r="K26" s="310" t="str">
        <f t="shared" si="1"/>
        <v>11.1</v>
      </c>
      <c r="L26" s="311" t="str">
        <f t="shared" si="2"/>
        <v>Déchets verts</v>
      </c>
      <c r="M26" s="309">
        <f t="shared" si="8"/>
        <v>0</v>
      </c>
      <c r="N26" s="867"/>
      <c r="O26" s="828" t="str">
        <f t="shared" si="13"/>
        <v/>
      </c>
      <c r="R26" s="1040" t="str">
        <f>T32</f>
        <v xml:space="preserve">Collectes à domicile  en vrac </v>
      </c>
      <c r="S26" s="310" t="str">
        <f t="shared" si="4"/>
        <v>11.1</v>
      </c>
      <c r="T26" s="311" t="str">
        <f t="shared" si="5"/>
        <v>Déchets verts</v>
      </c>
      <c r="U26" s="309">
        <f t="shared" si="9"/>
        <v>0</v>
      </c>
      <c r="V26" s="848">
        <f>' calcul coûts commune'!I267+' calcul coûts commune'!I268+' calcul coûts commune'!I269+' calcul coûts commune'!I270+' calcul coûts commune'!I276+' calcul coûts commune'!I277</f>
        <v>0</v>
      </c>
      <c r="W26" s="828" t="str">
        <f t="shared" si="14"/>
        <v/>
      </c>
      <c r="Y26" s="494"/>
    </row>
    <row r="27" spans="2:25" ht="24" thickBot="1" x14ac:dyDescent="0.4">
      <c r="B27" s="1041"/>
      <c r="C27" s="310" t="s">
        <v>135</v>
      </c>
      <c r="D27" s="311" t="s">
        <v>547</v>
      </c>
      <c r="E27" s="309">
        <f t="shared" si="7"/>
        <v>0</v>
      </c>
      <c r="F27" s="867"/>
      <c r="G27" s="312" t="str">
        <f t="shared" si="10"/>
        <v/>
      </c>
      <c r="H27" s="307"/>
      <c r="J27" s="1041"/>
      <c r="K27" s="310" t="str">
        <f t="shared" si="1"/>
        <v>11.2</v>
      </c>
      <c r="L27" s="311" t="str">
        <f t="shared" si="2"/>
        <v>Ferraille</v>
      </c>
      <c r="M27" s="309">
        <f t="shared" si="8"/>
        <v>0</v>
      </c>
      <c r="N27" s="867"/>
      <c r="O27" s="828" t="str">
        <f t="shared" si="13"/>
        <v/>
      </c>
      <c r="R27" s="1041"/>
      <c r="S27" s="310" t="str">
        <f t="shared" si="4"/>
        <v>11.2</v>
      </c>
      <c r="T27" s="311" t="str">
        <f t="shared" si="5"/>
        <v>Ferraille</v>
      </c>
      <c r="U27" s="309">
        <f t="shared" si="9"/>
        <v>0</v>
      </c>
      <c r="V27" s="848">
        <f>' calcul coûts commune'!I284+' calcul coûts commune'!I285+' calcul coûts commune'!I286+' calcul coûts commune'!I287+' calcul coûts commune'!I293+' calcul coûts commune'!I294</f>
        <v>0</v>
      </c>
      <c r="W27" s="828" t="str">
        <f t="shared" si="14"/>
        <v/>
      </c>
      <c r="Y27" s="494"/>
    </row>
    <row r="28" spans="2:25" ht="24" thickBot="1" x14ac:dyDescent="0.4">
      <c r="B28" s="1041"/>
      <c r="C28" s="310" t="s">
        <v>136</v>
      </c>
      <c r="D28" s="311" t="s">
        <v>235</v>
      </c>
      <c r="E28" s="309">
        <f t="shared" si="7"/>
        <v>0</v>
      </c>
      <c r="F28" s="867"/>
      <c r="G28" s="312" t="str">
        <f t="shared" si="10"/>
        <v/>
      </c>
      <c r="H28" s="307"/>
      <c r="J28" s="1041"/>
      <c r="K28" s="310" t="str">
        <f t="shared" si="1"/>
        <v>11.3</v>
      </c>
      <c r="L28" s="311" t="str">
        <f t="shared" si="2"/>
        <v>Déchets électroniques</v>
      </c>
      <c r="M28" s="309">
        <f t="shared" si="8"/>
        <v>0</v>
      </c>
      <c r="N28" s="867"/>
      <c r="O28" s="828" t="str">
        <f t="shared" si="13"/>
        <v/>
      </c>
      <c r="R28" s="1041"/>
      <c r="S28" s="310" t="str">
        <f t="shared" si="4"/>
        <v>11.3</v>
      </c>
      <c r="T28" s="311" t="str">
        <f t="shared" si="5"/>
        <v>Déchets électroniques</v>
      </c>
      <c r="U28" s="309">
        <f t="shared" si="9"/>
        <v>0</v>
      </c>
      <c r="V28" s="848">
        <f>' calcul coûts commune'!I301+' calcul coûts commune'!I302+' calcul coûts commune'!I303+' calcul coûts commune'!I304+' calcul coûts commune'!I311+' calcul coûts commune'!I312</f>
        <v>0</v>
      </c>
      <c r="W28" s="828" t="str">
        <f t="shared" si="14"/>
        <v/>
      </c>
      <c r="Y28" s="494"/>
    </row>
    <row r="29" spans="2:25" ht="24" thickBot="1" x14ac:dyDescent="0.4">
      <c r="B29" s="1041"/>
      <c r="C29" s="310" t="s">
        <v>137</v>
      </c>
      <c r="D29" s="311" t="s">
        <v>516</v>
      </c>
      <c r="E29" s="309">
        <f t="shared" si="7"/>
        <v>0</v>
      </c>
      <c r="F29" s="867"/>
      <c r="G29" s="312" t="str">
        <f t="shared" si="10"/>
        <v/>
      </c>
      <c r="H29" s="307"/>
      <c r="J29" s="1041"/>
      <c r="K29" s="310" t="str">
        <f t="shared" si="1"/>
        <v>11.4</v>
      </c>
      <c r="L29" s="311" t="str">
        <f t="shared" si="2"/>
        <v>Sacs -PMG</v>
      </c>
      <c r="M29" s="309">
        <f t="shared" si="8"/>
        <v>0</v>
      </c>
      <c r="N29" s="867"/>
      <c r="O29" s="828" t="str">
        <f t="shared" si="13"/>
        <v/>
      </c>
      <c r="R29" s="1041"/>
      <c r="S29" s="310" t="str">
        <f t="shared" si="4"/>
        <v>11.4</v>
      </c>
      <c r="T29" s="311" t="str">
        <f t="shared" si="5"/>
        <v>Sacs -PMG</v>
      </c>
      <c r="U29" s="309">
        <f t="shared" si="9"/>
        <v>0</v>
      </c>
      <c r="V29" s="848">
        <f>' calcul coûts commune'!I320+' calcul coûts commune'!I321+' calcul coûts commune'!I322+' calcul coûts commune'!I325</f>
        <v>0</v>
      </c>
      <c r="W29" s="828" t="str">
        <f t="shared" si="14"/>
        <v/>
      </c>
      <c r="Y29" s="494"/>
    </row>
    <row r="30" spans="2:25" ht="24" thickBot="1" x14ac:dyDescent="0.4">
      <c r="B30" s="1041"/>
      <c r="C30" s="310" t="s">
        <v>138</v>
      </c>
      <c r="D30" s="311" t="s">
        <v>548</v>
      </c>
      <c r="E30" s="309">
        <f t="shared" si="7"/>
        <v>0</v>
      </c>
      <c r="F30" s="867"/>
      <c r="G30" s="312" t="str">
        <f t="shared" si="10"/>
        <v/>
      </c>
      <c r="H30" s="307"/>
      <c r="J30" s="1041"/>
      <c r="K30" s="310" t="str">
        <f t="shared" si="1"/>
        <v>11.5</v>
      </c>
      <c r="L30" s="311" t="str">
        <f t="shared" si="2"/>
        <v>Vêtements usagés en sac</v>
      </c>
      <c r="M30" s="309">
        <f t="shared" si="8"/>
        <v>0</v>
      </c>
      <c r="N30" s="867"/>
      <c r="O30" s="828" t="str">
        <f t="shared" si="13"/>
        <v/>
      </c>
      <c r="R30" s="1041"/>
      <c r="S30" s="310" t="str">
        <f t="shared" si="4"/>
        <v>11.5</v>
      </c>
      <c r="T30" s="311" t="str">
        <f t="shared" si="5"/>
        <v>Vêtements usagés en sac</v>
      </c>
      <c r="U30" s="309">
        <f t="shared" si="9"/>
        <v>0</v>
      </c>
      <c r="V30" s="848">
        <f>' calcul coûts commune'!I329+' calcul coûts commune'!I330+' calcul coûts commune'!I331+' calcul coûts commune'!I332+' calcul coûts commune'!I333+' calcul coûts commune'!I339+' calcul coûts commune'!I340</f>
        <v>0</v>
      </c>
      <c r="W30" s="828" t="str">
        <f t="shared" si="14"/>
        <v/>
      </c>
      <c r="Y30" s="494"/>
    </row>
    <row r="31" spans="2:25" ht="24" thickBot="1" x14ac:dyDescent="0.4">
      <c r="B31" s="1041"/>
      <c r="C31" s="315" t="s">
        <v>373</v>
      </c>
      <c r="D31" s="311" t="s">
        <v>232</v>
      </c>
      <c r="E31" s="309">
        <f t="shared" si="7"/>
        <v>0</v>
      </c>
      <c r="F31" s="867"/>
      <c r="G31" s="312" t="str">
        <f t="shared" si="10"/>
        <v/>
      </c>
      <c r="H31" s="307"/>
      <c r="J31" s="1041"/>
      <c r="K31" s="315" t="str">
        <f t="shared" si="1"/>
        <v>11.6</v>
      </c>
      <c r="L31" s="311" t="str">
        <f t="shared" si="2"/>
        <v>Autre</v>
      </c>
      <c r="M31" s="309">
        <f t="shared" si="8"/>
        <v>0</v>
      </c>
      <c r="N31" s="867"/>
      <c r="O31" s="828" t="str">
        <f t="shared" si="13"/>
        <v/>
      </c>
      <c r="R31" s="1041"/>
      <c r="S31" s="315" t="str">
        <f t="shared" si="4"/>
        <v>11.6</v>
      </c>
      <c r="T31" s="311" t="str">
        <f t="shared" si="5"/>
        <v>Autre</v>
      </c>
      <c r="U31" s="309">
        <f t="shared" si="9"/>
        <v>0</v>
      </c>
      <c r="V31" s="848">
        <f>' calcul coûts commune'!I347+' calcul coûts commune'!I348+' calcul coûts commune'!I349+' calcul coûts commune'!I350+' calcul coûts commune'!I357+' calcul coûts commune'!I358</f>
        <v>0</v>
      </c>
      <c r="W31" s="828" t="str">
        <f t="shared" si="14"/>
        <v/>
      </c>
      <c r="Y31" s="494"/>
    </row>
    <row r="32" spans="2:25" ht="24" thickBot="1" x14ac:dyDescent="0.4">
      <c r="B32" s="1042"/>
      <c r="C32" s="220">
        <v>11</v>
      </c>
      <c r="D32" s="305" t="s">
        <v>663</v>
      </c>
      <c r="E32" s="309">
        <f t="shared" si="7"/>
        <v>0</v>
      </c>
      <c r="F32" s="869">
        <f>SUM(F26:F31)</f>
        <v>0</v>
      </c>
      <c r="G32" s="306" t="str">
        <f>IF(E32=0,"",F32/E32)</f>
        <v/>
      </c>
      <c r="H32" s="307"/>
      <c r="J32" s="1042"/>
      <c r="K32" s="220">
        <f t="shared" si="1"/>
        <v>11</v>
      </c>
      <c r="L32" s="305" t="str">
        <f t="shared" si="2"/>
        <v xml:space="preserve">Collectes à domicile  en vrac </v>
      </c>
      <c r="M32" s="309">
        <f t="shared" si="8"/>
        <v>0</v>
      </c>
      <c r="N32" s="869">
        <f>SUM(N26:N31)</f>
        <v>0</v>
      </c>
      <c r="O32" s="827" t="str">
        <f>IF(M32=0,"",N32/M32)</f>
        <v/>
      </c>
      <c r="R32" s="1042"/>
      <c r="S32" s="220">
        <f t="shared" si="4"/>
        <v>11</v>
      </c>
      <c r="T32" s="305" t="str">
        <f t="shared" si="5"/>
        <v xml:space="preserve">Collectes à domicile  en vrac </v>
      </c>
      <c r="U32" s="309">
        <f t="shared" si="9"/>
        <v>0</v>
      </c>
      <c r="V32" s="849">
        <f>SUM(V26:V31)</f>
        <v>0</v>
      </c>
      <c r="W32" s="827" t="str">
        <f>IF(U32=0,"",V32/U32)</f>
        <v/>
      </c>
      <c r="Y32" s="494"/>
    </row>
    <row r="33" spans="2:25" ht="32.25" thickBot="1" x14ac:dyDescent="0.4">
      <c r="C33" s="220" t="s">
        <v>139</v>
      </c>
      <c r="D33" s="305" t="s">
        <v>664</v>
      </c>
      <c r="E33" s="309">
        <f t="shared" si="7"/>
        <v>0</v>
      </c>
      <c r="F33" s="866"/>
      <c r="G33" s="306" t="str">
        <f>IF(E33=0,"",F33/E33)</f>
        <v/>
      </c>
      <c r="H33" s="307"/>
      <c r="K33" s="220" t="str">
        <f t="shared" si="1"/>
        <v>12</v>
      </c>
      <c r="L33" s="305" t="str">
        <f t="shared" si="2"/>
        <v>Installation de compostage / de méthanisation</v>
      </c>
      <c r="M33" s="309">
        <f t="shared" si="8"/>
        <v>0</v>
      </c>
      <c r="N33" s="866"/>
      <c r="O33" s="827" t="str">
        <f>IF(M33=0,"",N33/M33)</f>
        <v/>
      </c>
      <c r="S33" s="220" t="str">
        <f t="shared" si="4"/>
        <v>12</v>
      </c>
      <c r="T33" s="305" t="str">
        <f t="shared" si="5"/>
        <v>Installation de compostage / de méthanisation</v>
      </c>
      <c r="U33" s="309">
        <f t="shared" si="9"/>
        <v>0</v>
      </c>
      <c r="V33" s="847">
        <f>' calcul coûts commune'!I367+' calcul coûts commune'!I368+' calcul coûts commune'!I369+' calcul coûts commune'!I370+' calcul coûts commune'!I371+' calcul coûts commune'!I372+' calcul coûts commune'!I373+' calcul coûts commune'!I374+' calcul coûts commune'!I375+' calcul coûts commune'!I376+' calcul coûts commune'!I378+' calcul coûts commune'!I379</f>
        <v>0</v>
      </c>
      <c r="W33" s="827" t="str">
        <f>IF(U33=0,"",V33/U33)</f>
        <v/>
      </c>
      <c r="Y33" s="494"/>
    </row>
    <row r="34" spans="2:25" ht="39" customHeight="1" thickBot="1" x14ac:dyDescent="0.4">
      <c r="C34" s="220" t="s">
        <v>147</v>
      </c>
      <c r="D34" s="305" t="s">
        <v>236</v>
      </c>
      <c r="E34" s="309">
        <f t="shared" si="7"/>
        <v>0</v>
      </c>
      <c r="F34" s="866"/>
      <c r="G34" s="306" t="str">
        <f>IF(E34=0,"",F34/E34)</f>
        <v/>
      </c>
      <c r="H34" s="307"/>
      <c r="K34" s="220" t="str">
        <f t="shared" si="1"/>
        <v>13</v>
      </c>
      <c r="L34" s="305" t="str">
        <f t="shared" si="2"/>
        <v>Collecte des déchets résiduels</v>
      </c>
      <c r="M34" s="309">
        <f t="shared" si="8"/>
        <v>0</v>
      </c>
      <c r="N34" s="866"/>
      <c r="O34" s="827" t="str">
        <f>IF(M34=0,"",N34/M34)</f>
        <v/>
      </c>
      <c r="S34" s="220" t="str">
        <f t="shared" si="4"/>
        <v>13</v>
      </c>
      <c r="T34" s="305" t="str">
        <f t="shared" si="5"/>
        <v>Collecte des déchets résiduels</v>
      </c>
      <c r="U34" s="317">
        <f t="shared" si="9"/>
        <v>0</v>
      </c>
      <c r="V34" s="847">
        <f>' calcul coûts commune'!I382+' calcul coûts commune'!I383+' calcul coûts commune'!I384+' calcul coûts commune'!I385+' calcul coûts commune'!I386+' calcul coûts commune'!I391+' calcul coûts commune'!I392</f>
        <v>0</v>
      </c>
      <c r="W34" s="827" t="str">
        <f>IF(U34=0,"",V34/U34)</f>
        <v/>
      </c>
      <c r="Y34" s="494"/>
    </row>
    <row r="35" spans="2:25" ht="33" customHeight="1" thickBot="1" x14ac:dyDescent="0.4">
      <c r="C35" s="220" t="s">
        <v>336</v>
      </c>
      <c r="D35" s="305" t="s">
        <v>549</v>
      </c>
      <c r="E35" s="309">
        <f t="shared" si="7"/>
        <v>0</v>
      </c>
      <c r="F35" s="866"/>
      <c r="G35" s="306" t="str">
        <f>IF(E36=0,"",F35/E36)</f>
        <v/>
      </c>
      <c r="H35" s="307"/>
      <c r="K35" s="220" t="str">
        <f t="shared" si="1"/>
        <v>14</v>
      </c>
      <c r="L35" s="305" t="str">
        <f t="shared" si="2"/>
        <v>Collecte des encombrants</v>
      </c>
      <c r="M35" s="309">
        <f t="shared" si="8"/>
        <v>0</v>
      </c>
      <c r="N35" s="866"/>
      <c r="O35" s="827" t="str">
        <f>IF(M35=0,"",N35/M35)</f>
        <v/>
      </c>
      <c r="S35" s="220" t="str">
        <f t="shared" si="4"/>
        <v>14</v>
      </c>
      <c r="T35" s="305" t="str">
        <f t="shared" si="5"/>
        <v>Collecte des encombrants</v>
      </c>
      <c r="U35" s="309">
        <f t="shared" si="9"/>
        <v>0</v>
      </c>
      <c r="V35" s="847">
        <f>' calcul coûts commune'!I398+' calcul coûts commune'!I399+' calcul coûts commune'!I400+' calcul coûts commune'!I401+' calcul coûts commune'!I406+' calcul coûts commune'!I407</f>
        <v>0</v>
      </c>
      <c r="W35" s="827" t="str">
        <f>IF(U35=0,"",V35/U35)</f>
        <v/>
      </c>
      <c r="Y35" s="494"/>
    </row>
    <row r="36" spans="2:25" ht="24" thickBot="1" x14ac:dyDescent="0.4">
      <c r="C36" s="220" t="s">
        <v>511</v>
      </c>
      <c r="D36" s="305" t="s">
        <v>624</v>
      </c>
      <c r="E36" s="309">
        <f t="shared" si="7"/>
        <v>0</v>
      </c>
      <c r="F36" s="866"/>
      <c r="G36" s="306"/>
      <c r="H36" s="307"/>
      <c r="K36" s="220" t="str">
        <f>C36</f>
        <v>15</v>
      </c>
      <c r="L36" s="305" t="str">
        <f t="shared" si="1"/>
        <v>Autres</v>
      </c>
      <c r="M36" s="309">
        <f t="shared" si="8"/>
        <v>0</v>
      </c>
      <c r="N36" s="866"/>
      <c r="O36" s="827"/>
      <c r="S36" s="220" t="str">
        <f>K36</f>
        <v>15</v>
      </c>
      <c r="T36" s="305" t="str">
        <f t="shared" si="5"/>
        <v>Autres</v>
      </c>
      <c r="U36" s="309">
        <f t="shared" si="9"/>
        <v>0</v>
      </c>
      <c r="V36" s="847">
        <f>' calcul coûts commune'!I415</f>
        <v>0</v>
      </c>
      <c r="W36" s="827"/>
      <c r="Y36" s="494"/>
    </row>
    <row r="37" spans="2:25" ht="24" customHeight="1" thickBot="1" x14ac:dyDescent="0.4">
      <c r="C37" s="1043" t="s">
        <v>550</v>
      </c>
      <c r="D37" s="1044"/>
      <c r="E37" s="318">
        <f t="shared" ref="E37" si="15">E36</f>
        <v>0</v>
      </c>
      <c r="F37" s="869">
        <f>SUM(F8:F35)</f>
        <v>0</v>
      </c>
      <c r="G37" s="320">
        <f>SUM(G8:G35)</f>
        <v>0</v>
      </c>
      <c r="H37" s="307"/>
      <c r="K37" s="1043" t="str">
        <f>C37</f>
        <v>Total sections budgétaire N° 1 à 15</v>
      </c>
      <c r="L37" s="1044"/>
      <c r="M37" s="318">
        <f t="shared" si="8"/>
        <v>0</v>
      </c>
      <c r="N37" s="869">
        <f>SUM(N8:N35)</f>
        <v>0</v>
      </c>
      <c r="O37" s="832">
        <f>SUM(O8:O35)</f>
        <v>0</v>
      </c>
      <c r="S37" s="1043" t="s">
        <v>515</v>
      </c>
      <c r="T37" s="1044"/>
      <c r="U37" s="318">
        <f t="shared" si="9"/>
        <v>0</v>
      </c>
      <c r="V37" s="831">
        <f>SUM(V8:V35)</f>
        <v>0</v>
      </c>
      <c r="W37" s="832">
        <f>SUM(W8:W35)</f>
        <v>0</v>
      </c>
      <c r="Y37" s="494"/>
    </row>
    <row r="38" spans="2:25" x14ac:dyDescent="0.25">
      <c r="Y38" s="495"/>
    </row>
    <row r="39" spans="2:25" x14ac:dyDescent="0.25">
      <c r="Y39" s="247"/>
    </row>
    <row r="40" spans="2:25" ht="15.75" thickBot="1" x14ac:dyDescent="0.3">
      <c r="B40" s="858" t="s">
        <v>706</v>
      </c>
      <c r="C40" s="864" t="s">
        <v>700</v>
      </c>
      <c r="D40" s="864"/>
      <c r="E40" s="864" t="s">
        <v>698</v>
      </c>
      <c r="K40" s="864" t="s">
        <v>700</v>
      </c>
      <c r="L40" s="864"/>
      <c r="M40" s="864" t="s">
        <v>698</v>
      </c>
      <c r="S40" s="864" t="s">
        <v>700</v>
      </c>
      <c r="T40" s="864"/>
      <c r="U40" s="864" t="s">
        <v>698</v>
      </c>
      <c r="Y40" s="479"/>
    </row>
    <row r="41" spans="2:25" ht="19.5" thickBot="1" x14ac:dyDescent="0.3">
      <c r="C41" s="1047" t="s">
        <v>506</v>
      </c>
      <c r="D41" s="1048"/>
      <c r="E41" s="1047">
        <f>E5</f>
        <v>2021</v>
      </c>
      <c r="F41" s="1066"/>
      <c r="G41" s="1048"/>
      <c r="K41" s="1047" t="s">
        <v>509</v>
      </c>
      <c r="L41" s="1048"/>
      <c r="M41" s="1047">
        <f>M5</f>
        <v>2022</v>
      </c>
      <c r="N41" s="1066"/>
      <c r="O41" s="1048"/>
      <c r="S41" s="1047" t="s">
        <v>510</v>
      </c>
      <c r="T41" s="1048"/>
      <c r="U41" s="1047">
        <f>U5</f>
        <v>2023</v>
      </c>
      <c r="V41" s="1066"/>
      <c r="W41" s="1048"/>
      <c r="Y41" s="896" t="s">
        <v>685</v>
      </c>
    </row>
    <row r="42" spans="2:25" ht="57" thickBot="1" x14ac:dyDescent="0.3">
      <c r="C42" s="1049" t="s">
        <v>154</v>
      </c>
      <c r="D42" s="1050"/>
      <c r="E42" s="321" t="s">
        <v>552</v>
      </c>
      <c r="F42" s="1047" t="s">
        <v>528</v>
      </c>
      <c r="G42" s="1048"/>
      <c r="K42" s="1049" t="s">
        <v>154</v>
      </c>
      <c r="L42" s="1050"/>
      <c r="M42" s="321" t="s">
        <v>552</v>
      </c>
      <c r="N42" s="1071" t="s">
        <v>528</v>
      </c>
      <c r="O42" s="1072"/>
      <c r="S42" s="1049" t="s">
        <v>154</v>
      </c>
      <c r="T42" s="1050"/>
      <c r="U42" s="321" t="s">
        <v>552</v>
      </c>
      <c r="V42" s="1071" t="s">
        <v>528</v>
      </c>
      <c r="W42" s="1072"/>
      <c r="Y42" s="494"/>
    </row>
    <row r="43" spans="2:25" ht="19.5" thickBot="1" x14ac:dyDescent="0.3">
      <c r="C43" s="322" t="s">
        <v>155</v>
      </c>
      <c r="D43" s="323" t="s">
        <v>2</v>
      </c>
      <c r="E43" s="323" t="s">
        <v>501</v>
      </c>
      <c r="F43" s="323" t="s">
        <v>2</v>
      </c>
      <c r="G43" s="323" t="s">
        <v>502</v>
      </c>
      <c r="K43" s="322" t="s">
        <v>155</v>
      </c>
      <c r="L43" s="323" t="s">
        <v>2</v>
      </c>
      <c r="M43" s="323" t="s">
        <v>501</v>
      </c>
      <c r="N43" s="833" t="s">
        <v>2</v>
      </c>
      <c r="O43" s="833" t="s">
        <v>502</v>
      </c>
      <c r="S43" s="322" t="s">
        <v>155</v>
      </c>
      <c r="T43" s="323" t="s">
        <v>2</v>
      </c>
      <c r="U43" s="323" t="s">
        <v>501</v>
      </c>
      <c r="V43" s="833" t="s">
        <v>2</v>
      </c>
      <c r="W43" s="833" t="s">
        <v>502</v>
      </c>
      <c r="Y43" s="494"/>
    </row>
    <row r="44" spans="2:25" ht="16.5" thickBot="1" x14ac:dyDescent="0.3">
      <c r="C44" s="220">
        <f>C8</f>
        <v>1</v>
      </c>
      <c r="D44" s="305" t="str">
        <f>D8</f>
        <v>Administration</v>
      </c>
      <c r="E44" s="324"/>
      <c r="F44" s="325"/>
      <c r="G44" s="326"/>
      <c r="K44" s="220">
        <f>C44</f>
        <v>1</v>
      </c>
      <c r="L44" s="305" t="str">
        <f>D44</f>
        <v>Administration</v>
      </c>
      <c r="M44" s="324"/>
      <c r="N44" s="834"/>
      <c r="O44" s="835"/>
      <c r="S44" s="220">
        <f>K44</f>
        <v>1</v>
      </c>
      <c r="T44" s="305" t="str">
        <f>L44</f>
        <v>Administration</v>
      </c>
      <c r="U44" s="324"/>
      <c r="V44" s="834"/>
      <c r="W44" s="835"/>
      <c r="Y44" s="494"/>
    </row>
    <row r="45" spans="2:25" ht="32.25" thickBot="1" x14ac:dyDescent="0.3">
      <c r="C45" s="220">
        <f t="shared" ref="C45:D45" si="16">C9</f>
        <v>2</v>
      </c>
      <c r="D45" s="305" t="str">
        <f t="shared" si="16"/>
        <v xml:space="preserve">Conseils en gestion des déchets et relations publiques </v>
      </c>
      <c r="E45" s="324"/>
      <c r="F45" s="325"/>
      <c r="G45" s="326"/>
      <c r="K45" s="220">
        <f t="shared" ref="K45:K71" si="17">C45</f>
        <v>2</v>
      </c>
      <c r="L45" s="305" t="str">
        <f t="shared" ref="L45:L72" si="18">D45</f>
        <v xml:space="preserve">Conseils en gestion des déchets et relations publiques </v>
      </c>
      <c r="M45" s="324"/>
      <c r="N45" s="834"/>
      <c r="O45" s="835"/>
      <c r="S45" s="220">
        <f t="shared" ref="S45:S71" si="19">K45</f>
        <v>2</v>
      </c>
      <c r="T45" s="305" t="str">
        <f t="shared" ref="T45:T72" si="20">L45</f>
        <v xml:space="preserve">Conseils en gestion des déchets et relations publiques </v>
      </c>
      <c r="U45" s="324"/>
      <c r="V45" s="834"/>
      <c r="W45" s="835"/>
      <c r="Y45" s="494"/>
    </row>
    <row r="46" spans="2:25" ht="16.5" thickBot="1" x14ac:dyDescent="0.3">
      <c r="C46" s="220">
        <f t="shared" ref="C46:D46" si="21">C10</f>
        <v>3</v>
      </c>
      <c r="D46" s="305" t="str">
        <f t="shared" si="21"/>
        <v>Parc de recyclage</v>
      </c>
      <c r="E46" s="871"/>
      <c r="F46" s="866"/>
      <c r="G46" s="327" t="str">
        <f>IF(E46=0,"",F46/E46)</f>
        <v/>
      </c>
      <c r="K46" s="220">
        <f t="shared" si="17"/>
        <v>3</v>
      </c>
      <c r="L46" s="305" t="str">
        <f t="shared" si="18"/>
        <v>Parc de recyclage</v>
      </c>
      <c r="M46" s="871"/>
      <c r="N46" s="866"/>
      <c r="O46" s="836" t="str">
        <f>IF(M46=0,"",N46/M46)</f>
        <v/>
      </c>
      <c r="S46" s="220">
        <f t="shared" si="19"/>
        <v>3</v>
      </c>
      <c r="T46" s="305" t="str">
        <f t="shared" si="20"/>
        <v>Parc de recyclage</v>
      </c>
      <c r="U46" s="874"/>
      <c r="V46" s="879">
        <f>' calcul coûts commune'!J40+' calcul coûts commune'!J41+' calcul coûts commune'!J42+' calcul coûts commune'!J47+' calcul coûts commune'!J48</f>
        <v>0</v>
      </c>
      <c r="W46" s="836" t="str">
        <f>IF(U46=0,"",V46/U46)</f>
        <v/>
      </c>
      <c r="Y46" s="494"/>
    </row>
    <row r="47" spans="2:25" ht="31.15" customHeight="1" thickBot="1" x14ac:dyDescent="0.3">
      <c r="C47" s="220">
        <f t="shared" ref="C47:D47" si="22">C11</f>
        <v>4</v>
      </c>
      <c r="D47" s="305" t="str">
        <f t="shared" si="22"/>
        <v>Centre de collecte communal</v>
      </c>
      <c r="E47" s="871"/>
      <c r="F47" s="866"/>
      <c r="G47" s="327" t="str">
        <f t="shared" ref="G47:G53" si="23">IF(E47=0,"",F47/E47)</f>
        <v/>
      </c>
      <c r="K47" s="220">
        <f t="shared" si="17"/>
        <v>4</v>
      </c>
      <c r="L47" s="305" t="str">
        <f t="shared" si="18"/>
        <v>Centre de collecte communal</v>
      </c>
      <c r="M47" s="871"/>
      <c r="N47" s="866"/>
      <c r="O47" s="836" t="str">
        <f t="shared" ref="O47:O53" si="24">IF(M47=0,"",N47/M47)</f>
        <v/>
      </c>
      <c r="S47" s="220">
        <f t="shared" si="19"/>
        <v>4</v>
      </c>
      <c r="T47" s="305" t="str">
        <f t="shared" si="20"/>
        <v>Centre de collecte communal</v>
      </c>
      <c r="U47" s="874"/>
      <c r="V47" s="879">
        <f>' calcul coûts commune'!J61+' calcul coûts commune'!J62+' calcul coûts commune'!J63</f>
        <v>0</v>
      </c>
      <c r="W47" s="836" t="str">
        <f t="shared" ref="W47:W53" si="25">IF(U47=0,"",V47/U47)</f>
        <v/>
      </c>
      <c r="Y47" s="494"/>
    </row>
    <row r="48" spans="2:25" ht="15.75" thickBot="1" x14ac:dyDescent="0.3">
      <c r="B48" s="1040" t="str">
        <f>D51</f>
        <v>Conteneurs publics</v>
      </c>
      <c r="C48" s="310" t="str">
        <f t="shared" ref="C48:D48" si="26">C12</f>
        <v>5.1</v>
      </c>
      <c r="D48" s="311" t="str">
        <f t="shared" si="26"/>
        <v>Papier / carton</v>
      </c>
      <c r="E48" s="872"/>
      <c r="F48" s="867"/>
      <c r="G48" s="329" t="str">
        <f t="shared" si="23"/>
        <v/>
      </c>
      <c r="J48" s="1040" t="str">
        <f>L51</f>
        <v>Conteneurs publics</v>
      </c>
      <c r="K48" s="310" t="str">
        <f t="shared" si="17"/>
        <v>5.1</v>
      </c>
      <c r="L48" s="311" t="str">
        <f t="shared" si="18"/>
        <v>Papier / carton</v>
      </c>
      <c r="M48" s="872"/>
      <c r="N48" s="867"/>
      <c r="O48" s="837" t="str">
        <f t="shared" si="24"/>
        <v/>
      </c>
      <c r="R48" s="1040" t="str">
        <f>T51</f>
        <v>Conteneurs publics</v>
      </c>
      <c r="S48" s="310" t="str">
        <f t="shared" si="19"/>
        <v>5.1</v>
      </c>
      <c r="T48" s="311" t="str">
        <f t="shared" si="20"/>
        <v>Papier / carton</v>
      </c>
      <c r="U48" s="883"/>
      <c r="V48" s="884"/>
      <c r="W48" s="837" t="str">
        <f t="shared" si="25"/>
        <v/>
      </c>
      <c r="Y48" s="494"/>
    </row>
    <row r="49" spans="2:25" ht="15.75" thickBot="1" x14ac:dyDescent="0.3">
      <c r="B49" s="1041"/>
      <c r="C49" s="310" t="str">
        <f t="shared" ref="C49:D49" si="27">C13</f>
        <v>5.2</v>
      </c>
      <c r="D49" s="311" t="str">
        <f t="shared" si="27"/>
        <v xml:space="preserve">Verre d'emballage </v>
      </c>
      <c r="E49" s="872"/>
      <c r="F49" s="867"/>
      <c r="G49" s="329" t="str">
        <f t="shared" si="23"/>
        <v/>
      </c>
      <c r="J49" s="1041"/>
      <c r="K49" s="310" t="str">
        <f t="shared" si="17"/>
        <v>5.2</v>
      </c>
      <c r="L49" s="311" t="str">
        <f t="shared" si="18"/>
        <v xml:space="preserve">Verre d'emballage </v>
      </c>
      <c r="M49" s="872"/>
      <c r="N49" s="867"/>
      <c r="O49" s="837" t="str">
        <f t="shared" si="24"/>
        <v/>
      </c>
      <c r="R49" s="1041"/>
      <c r="S49" s="310" t="str">
        <f t="shared" si="19"/>
        <v>5.2</v>
      </c>
      <c r="T49" s="311" t="str">
        <f t="shared" si="20"/>
        <v xml:space="preserve">Verre d'emballage </v>
      </c>
      <c r="U49" s="883"/>
      <c r="V49" s="884"/>
      <c r="W49" s="837" t="str">
        <f t="shared" si="25"/>
        <v/>
      </c>
      <c r="Y49" s="494"/>
    </row>
    <row r="50" spans="2:25" ht="15.75" thickBot="1" x14ac:dyDescent="0.3">
      <c r="B50" s="1041"/>
      <c r="C50" s="310" t="str">
        <f t="shared" ref="C50:D50" si="28">C14</f>
        <v>5.3</v>
      </c>
      <c r="D50" s="311" t="str">
        <f t="shared" si="28"/>
        <v>Autres</v>
      </c>
      <c r="E50" s="872"/>
      <c r="F50" s="867"/>
      <c r="G50" s="329" t="str">
        <f t="shared" si="23"/>
        <v/>
      </c>
      <c r="J50" s="1041"/>
      <c r="K50" s="310" t="str">
        <f t="shared" si="17"/>
        <v>5.3</v>
      </c>
      <c r="L50" s="311" t="str">
        <f t="shared" si="18"/>
        <v>Autres</v>
      </c>
      <c r="M50" s="872"/>
      <c r="N50" s="867"/>
      <c r="O50" s="837" t="str">
        <f t="shared" si="24"/>
        <v/>
      </c>
      <c r="R50" s="1041"/>
      <c r="S50" s="310" t="str">
        <f t="shared" si="19"/>
        <v>5.3</v>
      </c>
      <c r="T50" s="311" t="str">
        <f t="shared" si="20"/>
        <v>Autres</v>
      </c>
      <c r="U50" s="883"/>
      <c r="V50" s="884"/>
      <c r="W50" s="837" t="str">
        <f t="shared" si="25"/>
        <v/>
      </c>
      <c r="Y50" s="494"/>
    </row>
    <row r="51" spans="2:25" ht="16.5" thickBot="1" x14ac:dyDescent="0.3">
      <c r="B51" s="1042"/>
      <c r="C51" s="220">
        <f t="shared" ref="C51:D51" si="29">C15</f>
        <v>5</v>
      </c>
      <c r="D51" s="305" t="str">
        <f t="shared" si="29"/>
        <v>Conteneurs publics</v>
      </c>
      <c r="E51" s="873">
        <f>SUM(E48:E50)</f>
        <v>0</v>
      </c>
      <c r="F51" s="868">
        <f>SUM(F48:F50)</f>
        <v>0</v>
      </c>
      <c r="G51" s="330" t="str">
        <f t="shared" si="23"/>
        <v/>
      </c>
      <c r="J51" s="1042"/>
      <c r="K51" s="220">
        <f t="shared" si="17"/>
        <v>5</v>
      </c>
      <c r="L51" s="305" t="str">
        <f t="shared" si="18"/>
        <v>Conteneurs publics</v>
      </c>
      <c r="M51" s="873">
        <f>SUM(M48:M50)</f>
        <v>0</v>
      </c>
      <c r="N51" s="868">
        <f>SUM(N48:N50)</f>
        <v>0</v>
      </c>
      <c r="O51" s="838" t="str">
        <f t="shared" si="24"/>
        <v/>
      </c>
      <c r="R51" s="1042"/>
      <c r="S51" s="220">
        <f t="shared" si="19"/>
        <v>5</v>
      </c>
      <c r="T51" s="305" t="str">
        <f t="shared" si="20"/>
        <v>Conteneurs publics</v>
      </c>
      <c r="U51" s="873"/>
      <c r="V51" s="884"/>
      <c r="W51" s="838" t="str">
        <f t="shared" si="25"/>
        <v/>
      </c>
      <c r="Y51" s="494"/>
    </row>
    <row r="52" spans="2:25" ht="16.5" thickBot="1" x14ac:dyDescent="0.3">
      <c r="C52" s="220">
        <f t="shared" ref="C52:D52" si="30">C16</f>
        <v>6</v>
      </c>
      <c r="D52" s="305" t="str">
        <f t="shared" si="30"/>
        <v>Poubelles publiques</v>
      </c>
      <c r="E52" s="874"/>
      <c r="F52" s="870"/>
      <c r="G52" s="327" t="str">
        <f t="shared" si="23"/>
        <v/>
      </c>
      <c r="K52" s="220">
        <f t="shared" si="17"/>
        <v>6</v>
      </c>
      <c r="L52" s="305" t="str">
        <f t="shared" si="18"/>
        <v>Poubelles publiques</v>
      </c>
      <c r="M52" s="871"/>
      <c r="N52" s="866"/>
      <c r="O52" s="836" t="str">
        <f t="shared" si="24"/>
        <v/>
      </c>
      <c r="S52" s="220">
        <f t="shared" si="19"/>
        <v>6</v>
      </c>
      <c r="T52" s="305" t="str">
        <f t="shared" si="20"/>
        <v>Poubelles publiques</v>
      </c>
      <c r="U52" s="874"/>
      <c r="V52" s="882"/>
      <c r="W52" s="836" t="str">
        <f t="shared" si="25"/>
        <v/>
      </c>
      <c r="Y52" s="494"/>
    </row>
    <row r="53" spans="2:25" ht="16.5" thickBot="1" x14ac:dyDescent="0.3">
      <c r="C53" s="220">
        <f t="shared" ref="C53:D53" si="31">C17</f>
        <v>7</v>
      </c>
      <c r="D53" s="305" t="str">
        <f t="shared" si="31"/>
        <v xml:space="preserve">Littering </v>
      </c>
      <c r="E53" s="871"/>
      <c r="F53" s="866"/>
      <c r="G53" s="327" t="str">
        <f t="shared" si="23"/>
        <v/>
      </c>
      <c r="K53" s="220">
        <f t="shared" si="17"/>
        <v>7</v>
      </c>
      <c r="L53" s="305" t="str">
        <f t="shared" si="18"/>
        <v xml:space="preserve">Littering </v>
      </c>
      <c r="M53" s="871"/>
      <c r="N53" s="866"/>
      <c r="O53" s="836" t="str">
        <f t="shared" si="24"/>
        <v/>
      </c>
      <c r="S53" s="220">
        <f t="shared" si="19"/>
        <v>7</v>
      </c>
      <c r="T53" s="305" t="str">
        <f t="shared" si="20"/>
        <v xml:space="preserve">Littering </v>
      </c>
      <c r="U53" s="874"/>
      <c r="V53" s="882"/>
      <c r="W53" s="836" t="str">
        <f t="shared" si="25"/>
        <v/>
      </c>
      <c r="Y53" s="494"/>
    </row>
    <row r="54" spans="2:25" ht="16.5" thickBot="1" x14ac:dyDescent="0.3">
      <c r="C54" s="220">
        <f t="shared" ref="C54:D54" si="32">C18</f>
        <v>8</v>
      </c>
      <c r="D54" s="305" t="str">
        <f t="shared" si="32"/>
        <v xml:space="preserve">Nettoyage des rues </v>
      </c>
      <c r="E54" s="871"/>
      <c r="F54" s="866"/>
      <c r="G54" s="327" t="str">
        <f>IF(E54=0,"",F54/E54)</f>
        <v/>
      </c>
      <c r="K54" s="220">
        <f t="shared" si="17"/>
        <v>8</v>
      </c>
      <c r="L54" s="305" t="str">
        <f t="shared" si="18"/>
        <v xml:space="preserve">Nettoyage des rues </v>
      </c>
      <c r="M54" s="871"/>
      <c r="N54" s="866"/>
      <c r="O54" s="836" t="str">
        <f>IF(M54=0,"",N54/M54)</f>
        <v/>
      </c>
      <c r="S54" s="220">
        <f t="shared" si="19"/>
        <v>8</v>
      </c>
      <c r="T54" s="305" t="str">
        <f t="shared" si="20"/>
        <v xml:space="preserve">Nettoyage des rues </v>
      </c>
      <c r="U54" s="874"/>
      <c r="V54" s="882"/>
      <c r="W54" s="836" t="str">
        <f>IF(U54=0,"",V54/U54)</f>
        <v/>
      </c>
      <c r="Y54" s="494"/>
    </row>
    <row r="55" spans="2:25" ht="32.25" thickBot="1" x14ac:dyDescent="0.3">
      <c r="C55" s="220" t="str">
        <f t="shared" ref="C55:D55" si="33">C19</f>
        <v>9</v>
      </c>
      <c r="D55" s="305" t="str">
        <f t="shared" si="33"/>
        <v>Déchets de marchés et de manifestations</v>
      </c>
      <c r="E55" s="871"/>
      <c r="F55" s="866"/>
      <c r="G55" s="327" t="str">
        <f>IF(E55=0,"",F55/E55)</f>
        <v/>
      </c>
      <c r="K55" s="220" t="str">
        <f t="shared" si="17"/>
        <v>9</v>
      </c>
      <c r="L55" s="305" t="str">
        <f t="shared" si="18"/>
        <v>Déchets de marchés et de manifestations</v>
      </c>
      <c r="M55" s="871"/>
      <c r="N55" s="866"/>
      <c r="O55" s="836" t="str">
        <f>IF(M55=0,"",N55/M55)</f>
        <v/>
      </c>
      <c r="S55" s="220" t="str">
        <f t="shared" si="19"/>
        <v>9</v>
      </c>
      <c r="T55" s="305" t="str">
        <f t="shared" si="20"/>
        <v>Déchets de marchés et de manifestations</v>
      </c>
      <c r="U55" s="874"/>
      <c r="V55" s="879">
        <f>' calcul coûts commune'!J152+' calcul coûts commune'!J156+' calcul coûts commune'!J157+' calcul coûts commune'!J160+' calcul coûts commune'!J162+' calcul coûts commune'!J163</f>
        <v>0</v>
      </c>
      <c r="W55" s="836" t="str">
        <f>IF(U55=0,"",V55/U55)</f>
        <v/>
      </c>
      <c r="Y55" s="494"/>
    </row>
    <row r="56" spans="2:25" ht="15.75" thickBot="1" x14ac:dyDescent="0.3">
      <c r="B56" s="1040" t="str">
        <f>D61</f>
        <v>Collectes à domicile avec récipients</v>
      </c>
      <c r="C56" s="310" t="str">
        <f t="shared" ref="C56:D56" si="34">C20</f>
        <v>10.1</v>
      </c>
      <c r="D56" s="311" t="str">
        <f t="shared" si="34"/>
        <v>Biodéchets</v>
      </c>
      <c r="E56" s="872"/>
      <c r="F56" s="867"/>
      <c r="G56" s="329" t="str">
        <f t="shared" ref="G56:G67" si="35">IF(E56=0,"",F56/E56)</f>
        <v/>
      </c>
      <c r="J56" s="1040" t="str">
        <f>L61</f>
        <v>Collectes à domicile avec récipients</v>
      </c>
      <c r="K56" s="310" t="str">
        <f t="shared" si="17"/>
        <v>10.1</v>
      </c>
      <c r="L56" s="311" t="str">
        <f t="shared" si="18"/>
        <v>Biodéchets</v>
      </c>
      <c r="M56" s="872"/>
      <c r="N56" s="867"/>
      <c r="O56" s="837" t="str">
        <f t="shared" ref="O56:O67" si="36">IF(M56=0,"",N56/M56)</f>
        <v/>
      </c>
      <c r="R56" s="1040" t="str">
        <f>T61</f>
        <v>Collectes à domicile avec récipients</v>
      </c>
      <c r="S56" s="310" t="str">
        <f t="shared" si="19"/>
        <v>10.1</v>
      </c>
      <c r="T56" s="311" t="str">
        <f t="shared" si="20"/>
        <v>Biodéchets</v>
      </c>
      <c r="U56" s="883"/>
      <c r="V56" s="881">
        <f>' calcul coûts commune'!J173+' calcul coûts commune'!J177+' calcul coûts commune'!J180+' calcul coûts commune'!J184</f>
        <v>0</v>
      </c>
      <c r="W56" s="837" t="str">
        <f t="shared" ref="W56:W67" si="37">IF(U56=0,"",V56/U56)</f>
        <v/>
      </c>
      <c r="Y56" s="494"/>
    </row>
    <row r="57" spans="2:25" ht="15.75" thickBot="1" x14ac:dyDescent="0.3">
      <c r="B57" s="1041"/>
      <c r="C57" s="310" t="str">
        <f t="shared" ref="C57:D57" si="38">C21</f>
        <v>10.2</v>
      </c>
      <c r="D57" s="311" t="str">
        <f t="shared" si="38"/>
        <v>Déchets verts</v>
      </c>
      <c r="E57" s="872"/>
      <c r="F57" s="867"/>
      <c r="G57" s="329" t="str">
        <f t="shared" si="35"/>
        <v/>
      </c>
      <c r="J57" s="1041"/>
      <c r="K57" s="310" t="str">
        <f t="shared" si="17"/>
        <v>10.2</v>
      </c>
      <c r="L57" s="311" t="str">
        <f t="shared" si="18"/>
        <v>Déchets verts</v>
      </c>
      <c r="M57" s="872"/>
      <c r="N57" s="867"/>
      <c r="O57" s="837" t="str">
        <f t="shared" si="36"/>
        <v/>
      </c>
      <c r="R57" s="1041"/>
      <c r="S57" s="310" t="str">
        <f t="shared" si="19"/>
        <v>10.2</v>
      </c>
      <c r="T57" s="311" t="str">
        <f t="shared" si="20"/>
        <v>Déchets verts</v>
      </c>
      <c r="U57" s="883"/>
      <c r="V57" s="881">
        <f>' calcul coûts commune'!J191+' calcul coûts commune'!J195+' calcul coûts commune'!J198+' calcul coûts commune'!J202</f>
        <v>0</v>
      </c>
      <c r="W57" s="837" t="str">
        <f t="shared" si="37"/>
        <v/>
      </c>
      <c r="Y57" s="494"/>
    </row>
    <row r="58" spans="2:25" ht="15.75" thickBot="1" x14ac:dyDescent="0.3">
      <c r="B58" s="1041"/>
      <c r="C58" s="310" t="str">
        <f t="shared" ref="C58:D58" si="39">C22</f>
        <v>10.3</v>
      </c>
      <c r="D58" s="311" t="str">
        <f t="shared" si="39"/>
        <v>Papier / carton</v>
      </c>
      <c r="E58" s="872"/>
      <c r="F58" s="867"/>
      <c r="G58" s="329" t="str">
        <f t="shared" si="35"/>
        <v/>
      </c>
      <c r="J58" s="1041"/>
      <c r="K58" s="310" t="str">
        <f t="shared" si="17"/>
        <v>10.3</v>
      </c>
      <c r="L58" s="311" t="str">
        <f t="shared" si="18"/>
        <v>Papier / carton</v>
      </c>
      <c r="M58" s="872"/>
      <c r="N58" s="867"/>
      <c r="O58" s="837" t="str">
        <f t="shared" si="36"/>
        <v/>
      </c>
      <c r="R58" s="1041"/>
      <c r="S58" s="310" t="str">
        <f t="shared" si="19"/>
        <v>10.3</v>
      </c>
      <c r="T58" s="311" t="str">
        <f t="shared" si="20"/>
        <v>Papier / carton</v>
      </c>
      <c r="U58" s="883"/>
      <c r="V58" s="881">
        <f>' calcul coûts commune'!J209+' calcul coûts commune'!J213+' calcul coûts commune'!J214+' calcul coûts commune'!J217+' calcul coûts commune'!J221+' calcul coûts commune'!J222</f>
        <v>0</v>
      </c>
      <c r="W58" s="837" t="str">
        <f t="shared" si="37"/>
        <v/>
      </c>
      <c r="Y58" s="494"/>
    </row>
    <row r="59" spans="2:25" ht="15.75" thickBot="1" x14ac:dyDescent="0.3">
      <c r="B59" s="1041"/>
      <c r="C59" s="310" t="str">
        <f t="shared" ref="C59:D59" si="40">C23</f>
        <v>10.4</v>
      </c>
      <c r="D59" s="311" t="str">
        <f t="shared" si="40"/>
        <v xml:space="preserve">Verre d'emballage </v>
      </c>
      <c r="E59" s="872"/>
      <c r="F59" s="867"/>
      <c r="G59" s="329" t="str">
        <f t="shared" si="35"/>
        <v/>
      </c>
      <c r="J59" s="1041"/>
      <c r="K59" s="310" t="str">
        <f t="shared" si="17"/>
        <v>10.4</v>
      </c>
      <c r="L59" s="311" t="str">
        <f t="shared" si="18"/>
        <v xml:space="preserve">Verre d'emballage </v>
      </c>
      <c r="M59" s="872"/>
      <c r="N59" s="867"/>
      <c r="O59" s="837" t="str">
        <f t="shared" si="36"/>
        <v/>
      </c>
      <c r="R59" s="1041"/>
      <c r="S59" s="310" t="str">
        <f t="shared" si="19"/>
        <v>10.4</v>
      </c>
      <c r="T59" s="311" t="str">
        <f t="shared" si="20"/>
        <v xml:space="preserve">Verre d'emballage </v>
      </c>
      <c r="U59" s="883"/>
      <c r="V59" s="881">
        <f>' calcul coûts commune'!J229+' calcul coûts commune'!J233+' calcul coûts commune'!J234+' calcul coûts commune'!J237+' calcul coûts commune'!J241+' calcul coûts commune'!J242</f>
        <v>0</v>
      </c>
      <c r="W59" s="837" t="str">
        <f t="shared" si="37"/>
        <v/>
      </c>
      <c r="Y59" s="494"/>
    </row>
    <row r="60" spans="2:25" ht="15.75" thickBot="1" x14ac:dyDescent="0.3">
      <c r="B60" s="1041"/>
      <c r="C60" s="315" t="str">
        <f t="shared" ref="C60:D60" si="41">C24</f>
        <v>10.5</v>
      </c>
      <c r="D60" s="311" t="str">
        <f t="shared" si="41"/>
        <v>Autres</v>
      </c>
      <c r="E60" s="872"/>
      <c r="F60" s="867"/>
      <c r="G60" s="329" t="str">
        <f t="shared" si="35"/>
        <v/>
      </c>
      <c r="J60" s="1041"/>
      <c r="K60" s="315" t="str">
        <f t="shared" si="17"/>
        <v>10.5</v>
      </c>
      <c r="L60" s="311" t="str">
        <f t="shared" si="18"/>
        <v>Autres</v>
      </c>
      <c r="M60" s="872"/>
      <c r="N60" s="867"/>
      <c r="O60" s="837" t="str">
        <f t="shared" si="36"/>
        <v/>
      </c>
      <c r="R60" s="1041"/>
      <c r="S60" s="315" t="str">
        <f t="shared" si="19"/>
        <v>10.5</v>
      </c>
      <c r="T60" s="311" t="str">
        <f t="shared" si="20"/>
        <v>Autres</v>
      </c>
      <c r="U60" s="883"/>
      <c r="V60" s="881">
        <f>' calcul coûts commune'!J249+' calcul coûts commune'!J253+' calcul coûts commune'!J254+' calcul coûts commune'!J257+' calcul coûts commune'!J261+' calcul coûts commune'!J262</f>
        <v>0</v>
      </c>
      <c r="W60" s="837" t="str">
        <f t="shared" si="37"/>
        <v/>
      </c>
      <c r="Y60" s="494"/>
    </row>
    <row r="61" spans="2:25" ht="32.25" thickBot="1" x14ac:dyDescent="0.3">
      <c r="B61" s="1042"/>
      <c r="C61" s="220">
        <f t="shared" ref="C61:D61" si="42">C25</f>
        <v>10</v>
      </c>
      <c r="D61" s="305" t="str">
        <f t="shared" si="42"/>
        <v>Collectes à domicile avec récipients</v>
      </c>
      <c r="E61" s="875">
        <f>SUM(E56:E59)</f>
        <v>0</v>
      </c>
      <c r="F61" s="869">
        <f>SUM(F56:F60)</f>
        <v>0</v>
      </c>
      <c r="G61" s="327" t="str">
        <f t="shared" si="35"/>
        <v/>
      </c>
      <c r="J61" s="1042"/>
      <c r="K61" s="220">
        <f t="shared" si="17"/>
        <v>10</v>
      </c>
      <c r="L61" s="305" t="str">
        <f t="shared" si="18"/>
        <v>Collectes à domicile avec récipients</v>
      </c>
      <c r="M61" s="875">
        <f>SUM(M56:M59)</f>
        <v>0</v>
      </c>
      <c r="N61" s="869">
        <f>SUM(N56:N60)</f>
        <v>0</v>
      </c>
      <c r="O61" s="836" t="str">
        <f t="shared" si="36"/>
        <v/>
      </c>
      <c r="R61" s="1042"/>
      <c r="S61" s="220">
        <f t="shared" si="19"/>
        <v>10</v>
      </c>
      <c r="T61" s="305" t="str">
        <f t="shared" si="20"/>
        <v>Collectes à domicile avec récipients</v>
      </c>
      <c r="U61" s="875">
        <f>SUM(U56:U59)</f>
        <v>0</v>
      </c>
      <c r="V61" s="869">
        <f>SUM(V56:V60)</f>
        <v>0</v>
      </c>
      <c r="W61" s="836" t="str">
        <f t="shared" si="37"/>
        <v/>
      </c>
      <c r="Y61" s="494"/>
    </row>
    <row r="62" spans="2:25" ht="15.75" thickBot="1" x14ac:dyDescent="0.3">
      <c r="B62" s="1040" t="str">
        <f>D68</f>
        <v xml:space="preserve">Collectes à domicile  en vrac </v>
      </c>
      <c r="C62" s="310" t="str">
        <f t="shared" ref="C62:D62" si="43">C26</f>
        <v>11.1</v>
      </c>
      <c r="D62" s="311" t="str">
        <f t="shared" si="43"/>
        <v>Déchets verts</v>
      </c>
      <c r="E62" s="872"/>
      <c r="F62" s="867"/>
      <c r="G62" s="329" t="str">
        <f t="shared" si="35"/>
        <v/>
      </c>
      <c r="J62" s="1040" t="str">
        <f>L68</f>
        <v xml:space="preserve">Collectes à domicile  en vrac </v>
      </c>
      <c r="K62" s="310" t="str">
        <f t="shared" si="17"/>
        <v>11.1</v>
      </c>
      <c r="L62" s="311" t="str">
        <f t="shared" si="18"/>
        <v>Déchets verts</v>
      </c>
      <c r="M62" s="872"/>
      <c r="N62" s="867"/>
      <c r="O62" s="837" t="str">
        <f t="shared" si="36"/>
        <v/>
      </c>
      <c r="R62" s="1040" t="str">
        <f>T68</f>
        <v xml:space="preserve">Collectes à domicile  en vrac </v>
      </c>
      <c r="S62" s="310" t="str">
        <f t="shared" si="19"/>
        <v>11.1</v>
      </c>
      <c r="T62" s="311" t="str">
        <f t="shared" si="20"/>
        <v>Déchets verts</v>
      </c>
      <c r="U62" s="883"/>
      <c r="V62" s="881">
        <f>' calcul coûts commune'!J270+' calcul coûts commune'!J274+' calcul coûts commune'!J277+' calcul coûts commune'!J281</f>
        <v>0</v>
      </c>
      <c r="W62" s="837" t="str">
        <f t="shared" si="37"/>
        <v/>
      </c>
      <c r="Y62" s="494"/>
    </row>
    <row r="63" spans="2:25" ht="15.75" thickBot="1" x14ac:dyDescent="0.3">
      <c r="B63" s="1041"/>
      <c r="C63" s="310" t="str">
        <f t="shared" ref="C63:D63" si="44">C27</f>
        <v>11.2</v>
      </c>
      <c r="D63" s="311" t="str">
        <f t="shared" si="44"/>
        <v>Ferraille</v>
      </c>
      <c r="E63" s="872"/>
      <c r="F63" s="867"/>
      <c r="G63" s="329" t="str">
        <f t="shared" si="35"/>
        <v/>
      </c>
      <c r="J63" s="1041"/>
      <c r="K63" s="310" t="str">
        <f t="shared" si="17"/>
        <v>11.2</v>
      </c>
      <c r="L63" s="311" t="str">
        <f t="shared" si="18"/>
        <v>Ferraille</v>
      </c>
      <c r="M63" s="872"/>
      <c r="N63" s="867"/>
      <c r="O63" s="837" t="str">
        <f t="shared" si="36"/>
        <v/>
      </c>
      <c r="R63" s="1041"/>
      <c r="S63" s="310" t="str">
        <f t="shared" si="19"/>
        <v>11.2</v>
      </c>
      <c r="T63" s="311" t="str">
        <f t="shared" si="20"/>
        <v>Ferraille</v>
      </c>
      <c r="U63" s="883"/>
      <c r="V63" s="881">
        <f>' calcul coûts commune'!J287+' calcul coûts commune'!J291+' calcul coûts commune'!J294+' calcul coûts commune'!J298</f>
        <v>0</v>
      </c>
      <c r="W63" s="837" t="str">
        <f t="shared" si="37"/>
        <v/>
      </c>
      <c r="Y63" s="494"/>
    </row>
    <row r="64" spans="2:25" ht="15.75" thickBot="1" x14ac:dyDescent="0.3">
      <c r="B64" s="1041"/>
      <c r="C64" s="310" t="str">
        <f t="shared" ref="C64:D64" si="45">C28</f>
        <v>11.3</v>
      </c>
      <c r="D64" s="311" t="str">
        <f t="shared" si="45"/>
        <v>Déchets électroniques</v>
      </c>
      <c r="E64" s="872"/>
      <c r="F64" s="867"/>
      <c r="G64" s="329" t="str">
        <f t="shared" si="35"/>
        <v/>
      </c>
      <c r="J64" s="1041"/>
      <c r="K64" s="310" t="str">
        <f t="shared" si="17"/>
        <v>11.3</v>
      </c>
      <c r="L64" s="311" t="str">
        <f t="shared" si="18"/>
        <v>Déchets électroniques</v>
      </c>
      <c r="M64" s="872"/>
      <c r="N64" s="867"/>
      <c r="O64" s="837" t="str">
        <f t="shared" si="36"/>
        <v/>
      </c>
      <c r="R64" s="1041"/>
      <c r="S64" s="310" t="str">
        <f t="shared" si="19"/>
        <v>11.3</v>
      </c>
      <c r="T64" s="311" t="str">
        <f t="shared" si="20"/>
        <v>Déchets électroniques</v>
      </c>
      <c r="U64" s="883"/>
      <c r="V64" s="881">
        <f>' calcul coûts commune'!J304+' calcul coûts commune'!J308+' calcul coûts commune'!J309+' calcul coûts commune'!J312+' calcul coûts commune'!J316+' calcul coûts commune'!J317</f>
        <v>0</v>
      </c>
      <c r="W64" s="837" t="str">
        <f t="shared" si="37"/>
        <v/>
      </c>
      <c r="Y64" s="494"/>
    </row>
    <row r="65" spans="2:25" ht="15.75" thickBot="1" x14ac:dyDescent="0.3">
      <c r="B65" s="1041"/>
      <c r="C65" s="310" t="str">
        <f t="shared" ref="C65:D65" si="46">C29</f>
        <v>11.4</v>
      </c>
      <c r="D65" s="311" t="str">
        <f t="shared" si="46"/>
        <v>Sacs -PMG</v>
      </c>
      <c r="E65" s="872"/>
      <c r="F65" s="867"/>
      <c r="G65" s="329" t="str">
        <f t="shared" si="35"/>
        <v/>
      </c>
      <c r="J65" s="1041"/>
      <c r="K65" s="310" t="str">
        <f t="shared" si="17"/>
        <v>11.4</v>
      </c>
      <c r="L65" s="311" t="str">
        <f t="shared" si="18"/>
        <v>Sacs -PMG</v>
      </c>
      <c r="M65" s="872"/>
      <c r="N65" s="867"/>
      <c r="O65" s="837" t="str">
        <f t="shared" si="36"/>
        <v/>
      </c>
      <c r="R65" s="1041"/>
      <c r="S65" s="310" t="str">
        <f t="shared" si="19"/>
        <v>11.4</v>
      </c>
      <c r="T65" s="311" t="str">
        <f t="shared" si="20"/>
        <v>Sacs -PMG</v>
      </c>
      <c r="U65" s="883"/>
      <c r="V65" s="881">
        <f>' calcul coûts commune'!J323+' calcul coûts commune'!J326</f>
        <v>0</v>
      </c>
      <c r="W65" s="837" t="str">
        <f t="shared" si="37"/>
        <v/>
      </c>
      <c r="Y65" s="494"/>
    </row>
    <row r="66" spans="2:25" ht="15.75" thickBot="1" x14ac:dyDescent="0.3">
      <c r="B66" s="1041"/>
      <c r="C66" s="310" t="str">
        <f t="shared" ref="C66:D66" si="47">C30</f>
        <v>11.5</v>
      </c>
      <c r="D66" s="311" t="str">
        <f t="shared" si="47"/>
        <v>Vêtements usagés en sac</v>
      </c>
      <c r="E66" s="872"/>
      <c r="F66" s="867"/>
      <c r="G66" s="329" t="str">
        <f t="shared" si="35"/>
        <v/>
      </c>
      <c r="J66" s="1041"/>
      <c r="K66" s="310" t="str">
        <f t="shared" si="17"/>
        <v>11.5</v>
      </c>
      <c r="L66" s="311" t="str">
        <f t="shared" si="18"/>
        <v>Vêtements usagés en sac</v>
      </c>
      <c r="M66" s="872"/>
      <c r="N66" s="867"/>
      <c r="O66" s="837" t="str">
        <f t="shared" si="36"/>
        <v/>
      </c>
      <c r="R66" s="1041"/>
      <c r="S66" s="310" t="str">
        <f t="shared" si="19"/>
        <v>11.5</v>
      </c>
      <c r="T66" s="311" t="str">
        <f t="shared" si="20"/>
        <v>Vêtements usagés en sac</v>
      </c>
      <c r="U66" s="883"/>
      <c r="V66" s="881">
        <f>' calcul coûts commune'!J333+' calcul coûts commune'!J337+' calcul coûts commune'!J340+' calcul coûts commune'!J344</f>
        <v>0</v>
      </c>
      <c r="W66" s="837" t="str">
        <f t="shared" si="37"/>
        <v/>
      </c>
      <c r="Y66" s="494"/>
    </row>
    <row r="67" spans="2:25" ht="15.75" thickBot="1" x14ac:dyDescent="0.3">
      <c r="B67" s="1041"/>
      <c r="C67" s="315" t="str">
        <f t="shared" ref="C67:D67" si="48">C31</f>
        <v>11.6</v>
      </c>
      <c r="D67" s="311" t="str">
        <f t="shared" si="48"/>
        <v>Autre</v>
      </c>
      <c r="E67" s="872"/>
      <c r="F67" s="867"/>
      <c r="G67" s="329" t="str">
        <f t="shared" si="35"/>
        <v/>
      </c>
      <c r="J67" s="1041"/>
      <c r="K67" s="315" t="str">
        <f t="shared" si="17"/>
        <v>11.6</v>
      </c>
      <c r="L67" s="311" t="str">
        <f t="shared" si="18"/>
        <v>Autre</v>
      </c>
      <c r="M67" s="872"/>
      <c r="N67" s="867"/>
      <c r="O67" s="837" t="str">
        <f t="shared" si="36"/>
        <v/>
      </c>
      <c r="R67" s="1041"/>
      <c r="S67" s="315" t="str">
        <f t="shared" si="19"/>
        <v>11.6</v>
      </c>
      <c r="T67" s="311" t="str">
        <f t="shared" si="20"/>
        <v>Autre</v>
      </c>
      <c r="U67" s="883"/>
      <c r="V67" s="881">
        <f>' calcul coûts commune'!J350+' calcul coûts commune'!J354+' calcul coûts commune'!J355+' calcul coûts commune'!J358+' calcul coûts commune'!J362+' calcul coûts commune'!J363</f>
        <v>0</v>
      </c>
      <c r="W67" s="837" t="str">
        <f t="shared" si="37"/>
        <v/>
      </c>
      <c r="Y67" s="494"/>
    </row>
    <row r="68" spans="2:25" ht="19.5" thickBot="1" x14ac:dyDescent="0.3">
      <c r="B68" s="1042"/>
      <c r="C68" s="220">
        <f t="shared" ref="C68:D68" si="49">C32</f>
        <v>11</v>
      </c>
      <c r="D68" s="305" t="str">
        <f t="shared" si="49"/>
        <v xml:space="preserve">Collectes à domicile  en vrac </v>
      </c>
      <c r="E68" s="875">
        <f>SUM(E62:E67)</f>
        <v>0</v>
      </c>
      <c r="F68" s="869">
        <f>SUM(F62:F67)</f>
        <v>0</v>
      </c>
      <c r="G68" s="327" t="str">
        <f>IF(E68=0,"",F68/E68)</f>
        <v/>
      </c>
      <c r="J68" s="1042"/>
      <c r="K68" s="220">
        <f t="shared" si="17"/>
        <v>11</v>
      </c>
      <c r="L68" s="305" t="str">
        <f t="shared" si="18"/>
        <v xml:space="preserve">Collectes à domicile  en vrac </v>
      </c>
      <c r="M68" s="875">
        <f>SUM(M62:M67)</f>
        <v>0</v>
      </c>
      <c r="N68" s="869">
        <f>SUM(N62:N67)</f>
        <v>0</v>
      </c>
      <c r="O68" s="836" t="str">
        <f>IF(M68=0,"",N68/M68)</f>
        <v/>
      </c>
      <c r="R68" s="1042"/>
      <c r="S68" s="220">
        <f t="shared" si="19"/>
        <v>11</v>
      </c>
      <c r="T68" s="305" t="str">
        <f t="shared" si="20"/>
        <v xml:space="preserve">Collectes à domicile  en vrac </v>
      </c>
      <c r="U68" s="875">
        <f>SUM(U62:U67)</f>
        <v>0</v>
      </c>
      <c r="V68" s="869">
        <f>SUM(V62:V67)</f>
        <v>0</v>
      </c>
      <c r="W68" s="836" t="str">
        <f>IF(U68=0,"",V68/U68)</f>
        <v/>
      </c>
      <c r="Y68" s="494"/>
    </row>
    <row r="69" spans="2:25" ht="32.25" thickBot="1" x14ac:dyDescent="0.3">
      <c r="C69" s="220" t="str">
        <f t="shared" ref="C69:D69" si="50">C33</f>
        <v>12</v>
      </c>
      <c r="D69" s="305" t="str">
        <f t="shared" si="50"/>
        <v>Installation de compostage / de méthanisation</v>
      </c>
      <c r="E69" s="871"/>
      <c r="F69" s="866"/>
      <c r="G69" s="327" t="str">
        <f>IF(E69=0,"",F69/E69)</f>
        <v/>
      </c>
      <c r="K69" s="220" t="str">
        <f t="shared" si="17"/>
        <v>12</v>
      </c>
      <c r="L69" s="305" t="str">
        <f t="shared" si="18"/>
        <v>Installation de compostage / de méthanisation</v>
      </c>
      <c r="M69" s="871"/>
      <c r="N69" s="866"/>
      <c r="O69" s="836" t="str">
        <f>IF(M69=0,"",N69/M69)</f>
        <v/>
      </c>
      <c r="S69" s="220" t="str">
        <f t="shared" si="19"/>
        <v>12</v>
      </c>
      <c r="T69" s="305" t="str">
        <f t="shared" si="20"/>
        <v>Installation de compostage / de méthanisation</v>
      </c>
      <c r="U69" s="874"/>
      <c r="V69" s="882"/>
      <c r="W69" s="836" t="str">
        <f>IF(U69=0,"",V69/U69)</f>
        <v/>
      </c>
      <c r="Y69" s="494"/>
    </row>
    <row r="70" spans="2:25" ht="16.5" thickBot="1" x14ac:dyDescent="0.3">
      <c r="C70" s="220" t="str">
        <f t="shared" ref="C70:D70" si="51">C34</f>
        <v>13</v>
      </c>
      <c r="D70" s="305" t="str">
        <f t="shared" si="51"/>
        <v>Collecte des déchets résiduels</v>
      </c>
      <c r="E70" s="871"/>
      <c r="F70" s="866"/>
      <c r="G70" s="327" t="str">
        <f>IF(E70=0,"",F70/E70)</f>
        <v/>
      </c>
      <c r="K70" s="220" t="str">
        <f t="shared" si="17"/>
        <v>13</v>
      </c>
      <c r="L70" s="305" t="str">
        <f t="shared" si="18"/>
        <v>Collecte des déchets résiduels</v>
      </c>
      <c r="M70" s="871"/>
      <c r="N70" s="866"/>
      <c r="O70" s="836" t="str">
        <f>IF(M70=0,"",N70/M70)</f>
        <v/>
      </c>
      <c r="S70" s="220" t="str">
        <f t="shared" si="19"/>
        <v>13</v>
      </c>
      <c r="T70" s="305" t="str">
        <f t="shared" si="20"/>
        <v>Collecte des déchets résiduels</v>
      </c>
      <c r="U70" s="874"/>
      <c r="V70" s="879">
        <f>' calcul coûts commune'!J386+' calcul coûts commune'!J392</f>
        <v>0</v>
      </c>
      <c r="W70" s="836" t="str">
        <f>IF(U70=0,"",V70/U70)</f>
        <v/>
      </c>
      <c r="Y70" s="494"/>
    </row>
    <row r="71" spans="2:25" ht="16.5" thickBot="1" x14ac:dyDescent="0.3">
      <c r="C71" s="220" t="str">
        <f t="shared" ref="C71:D71" si="52">C35</f>
        <v>14</v>
      </c>
      <c r="D71" s="305" t="str">
        <f t="shared" si="52"/>
        <v>Collecte des encombrants</v>
      </c>
      <c r="E71" s="871"/>
      <c r="F71" s="866"/>
      <c r="G71" s="327" t="str">
        <f>IF(E71=0,"",F71/E71)</f>
        <v/>
      </c>
      <c r="K71" s="220" t="str">
        <f t="shared" si="17"/>
        <v>14</v>
      </c>
      <c r="L71" s="305" t="str">
        <f t="shared" si="18"/>
        <v>Collecte des encombrants</v>
      </c>
      <c r="M71" s="871"/>
      <c r="N71" s="866"/>
      <c r="O71" s="836" t="str">
        <f>IF(M71=0,"",N71/M71)</f>
        <v/>
      </c>
      <c r="S71" s="220" t="str">
        <f t="shared" si="19"/>
        <v>14</v>
      </c>
      <c r="T71" s="305" t="str">
        <f t="shared" si="20"/>
        <v>Collecte des encombrants</v>
      </c>
      <c r="U71" s="874"/>
      <c r="V71" s="879">
        <f>' calcul coûts commune'!J401+' calcul coûts commune'!J407</f>
        <v>0</v>
      </c>
      <c r="W71" s="836" t="str">
        <f>IF(U71=0,"",V71/U71)</f>
        <v/>
      </c>
      <c r="Y71" s="494"/>
    </row>
    <row r="72" spans="2:25" ht="24" thickBot="1" x14ac:dyDescent="0.4">
      <c r="C72" s="220" t="s">
        <v>511</v>
      </c>
      <c r="D72" s="305" t="s">
        <v>512</v>
      </c>
      <c r="E72" s="876">
        <f t="shared" ref="E72" si="53">E$8</f>
        <v>0</v>
      </c>
      <c r="F72" s="866"/>
      <c r="G72" s="306"/>
      <c r="H72" s="307"/>
      <c r="K72" s="220" t="str">
        <f>C72</f>
        <v>15</v>
      </c>
      <c r="L72" s="305" t="str">
        <f t="shared" si="18"/>
        <v>effets extraordinaires</v>
      </c>
      <c r="M72" s="871"/>
      <c r="N72" s="866"/>
      <c r="O72" s="827"/>
      <c r="S72" s="220" t="str">
        <f>K72</f>
        <v>15</v>
      </c>
      <c r="T72" s="305" t="str">
        <f t="shared" si="20"/>
        <v>effets extraordinaires</v>
      </c>
      <c r="U72" s="876">
        <f t="shared" ref="U72" si="54">U$8</f>
        <v>0</v>
      </c>
      <c r="V72" s="885"/>
      <c r="W72" s="827"/>
      <c r="Y72" s="494"/>
    </row>
    <row r="73" spans="2:25" ht="19.5" thickBot="1" x14ac:dyDescent="0.3">
      <c r="C73" s="1043" t="str">
        <f>C37</f>
        <v>Total sections budgétaire N° 1 à 15</v>
      </c>
      <c r="D73" s="1044"/>
      <c r="E73" s="877">
        <f>E71+E70+E69+E68+E61+E54+E53+E52+E51+E47+E46</f>
        <v>0</v>
      </c>
      <c r="F73" s="869">
        <f t="shared" ref="F73" si="55">F71+F70+F69+F68+F61+F54+F53+F52+F51+F47+F46</f>
        <v>0</v>
      </c>
      <c r="G73" s="331" t="str">
        <f t="shared" ref="G73" si="56">IF(E73=0,"",F73/E73)</f>
        <v/>
      </c>
      <c r="K73" s="1043" t="str">
        <f>C73</f>
        <v>Total sections budgétaire N° 1 à 15</v>
      </c>
      <c r="L73" s="1044"/>
      <c r="M73" s="877">
        <f>M71+M70+M69+M68+M61+M54+M53+M52+M51+M47+M46</f>
        <v>0</v>
      </c>
      <c r="N73" s="869">
        <f t="shared" ref="N73" si="57">N71+N70+N69+N68+N61+N54+N53+N52+N51+N47+N46</f>
        <v>0</v>
      </c>
      <c r="O73" s="839" t="str">
        <f t="shared" ref="O73" si="58">IF(M73=0,"",N73/M73)</f>
        <v/>
      </c>
      <c r="S73" s="1043" t="str">
        <f>K73</f>
        <v>Total sections budgétaire N° 1 à 15</v>
      </c>
      <c r="T73" s="1044"/>
      <c r="U73" s="877">
        <f>U71+U70+U69+U68+U61+U54+U53+U52+U51+U47+U46</f>
        <v>0</v>
      </c>
      <c r="V73" s="869">
        <f t="shared" ref="V73" si="59">V71+V70+V69+V68+V61+V54+V53+V52+V51+V47+V46</f>
        <v>0</v>
      </c>
      <c r="W73" s="839" t="str">
        <f t="shared" ref="W73" si="60">IF(U73=0,"",V73/U73)</f>
        <v/>
      </c>
      <c r="Y73" s="494"/>
    </row>
    <row r="74" spans="2:25" x14ac:dyDescent="0.25">
      <c r="Y74" s="495"/>
    </row>
    <row r="75" spans="2:25" x14ac:dyDescent="0.25">
      <c r="Y75" s="247"/>
    </row>
    <row r="76" spans="2:25" ht="15.75" thickBot="1" x14ac:dyDescent="0.3">
      <c r="B76" s="858" t="s">
        <v>706</v>
      </c>
      <c r="C76" s="864" t="s">
        <v>701</v>
      </c>
      <c r="D76" s="864"/>
      <c r="E76" s="864" t="s">
        <v>698</v>
      </c>
      <c r="K76" s="864" t="s">
        <v>701</v>
      </c>
      <c r="L76" s="864"/>
      <c r="M76" s="864" t="s">
        <v>698</v>
      </c>
      <c r="S76" s="864" t="s">
        <v>701</v>
      </c>
      <c r="T76" s="864"/>
      <c r="U76" s="864" t="s">
        <v>698</v>
      </c>
      <c r="Y76" s="495"/>
    </row>
    <row r="77" spans="2:25" ht="19.5" thickBot="1" x14ac:dyDescent="0.3">
      <c r="C77" s="1061" t="s">
        <v>506</v>
      </c>
      <c r="D77" s="1062"/>
      <c r="E77" s="1061">
        <f>B5</f>
        <v>2021</v>
      </c>
      <c r="F77" s="1063"/>
      <c r="G77" s="1062"/>
      <c r="K77" s="1061" t="s">
        <v>509</v>
      </c>
      <c r="L77" s="1062"/>
      <c r="M77" s="1061">
        <f>J4</f>
        <v>0</v>
      </c>
      <c r="N77" s="1063"/>
      <c r="O77" s="1062"/>
      <c r="S77" s="1061" t="s">
        <v>510</v>
      </c>
      <c r="T77" s="1062"/>
      <c r="U77" s="1061">
        <f>R4</f>
        <v>0</v>
      </c>
      <c r="V77" s="1063"/>
      <c r="W77" s="1062"/>
      <c r="Y77" s="896" t="s">
        <v>685</v>
      </c>
    </row>
    <row r="78" spans="2:25" ht="57" customHeight="1" thickBot="1" x14ac:dyDescent="0.3">
      <c r="C78" s="1064" t="s">
        <v>154</v>
      </c>
      <c r="D78" s="1065"/>
      <c r="E78" s="332" t="s">
        <v>552</v>
      </c>
      <c r="F78" s="1061" t="s">
        <v>517</v>
      </c>
      <c r="G78" s="1062"/>
      <c r="K78" s="1064" t="s">
        <v>154</v>
      </c>
      <c r="L78" s="1065"/>
      <c r="M78" s="332" t="s">
        <v>552</v>
      </c>
      <c r="N78" s="1069" t="s">
        <v>517</v>
      </c>
      <c r="O78" s="1070"/>
      <c r="S78" s="1064" t="s">
        <v>154</v>
      </c>
      <c r="T78" s="1065"/>
      <c r="U78" s="332" t="s">
        <v>552</v>
      </c>
      <c r="V78" s="1069" t="s">
        <v>517</v>
      </c>
      <c r="W78" s="1070"/>
      <c r="Y78" s="494"/>
    </row>
    <row r="79" spans="2:25" ht="19.5" thickBot="1" x14ac:dyDescent="0.3">
      <c r="C79" s="333" t="s">
        <v>155</v>
      </c>
      <c r="D79" s="334" t="s">
        <v>2</v>
      </c>
      <c r="E79" s="340" t="s">
        <v>467</v>
      </c>
      <c r="F79" s="334" t="s">
        <v>2</v>
      </c>
      <c r="G79" s="341" t="s">
        <v>507</v>
      </c>
      <c r="K79" s="333" t="s">
        <v>155</v>
      </c>
      <c r="L79" s="334" t="s">
        <v>2</v>
      </c>
      <c r="M79" s="340" t="s">
        <v>467</v>
      </c>
      <c r="N79" s="840" t="s">
        <v>2</v>
      </c>
      <c r="O79" s="841" t="s">
        <v>507</v>
      </c>
      <c r="S79" s="333" t="s">
        <v>155</v>
      </c>
      <c r="T79" s="334" t="s">
        <v>2</v>
      </c>
      <c r="U79" s="340" t="s">
        <v>467</v>
      </c>
      <c r="V79" s="840" t="s">
        <v>2</v>
      </c>
      <c r="W79" s="841" t="s">
        <v>507</v>
      </c>
      <c r="Y79" s="494"/>
    </row>
    <row r="80" spans="2:25" ht="16.5" thickBot="1" x14ac:dyDescent="0.3">
      <c r="C80" s="220">
        <f t="shared" ref="C80:D107" si="61">C8</f>
        <v>1</v>
      </c>
      <c r="D80" s="305" t="str">
        <f t="shared" si="61"/>
        <v>Administration</v>
      </c>
      <c r="E80" s="324"/>
      <c r="F80" s="325"/>
      <c r="G80" s="326"/>
      <c r="K80" s="220">
        <f>C80</f>
        <v>1</v>
      </c>
      <c r="L80" s="305" t="str">
        <f>D80</f>
        <v>Administration</v>
      </c>
      <c r="M80" s="324"/>
      <c r="N80" s="834"/>
      <c r="O80" s="835"/>
      <c r="S80" s="220">
        <f>K80</f>
        <v>1</v>
      </c>
      <c r="T80" s="305" t="str">
        <f>L80</f>
        <v>Administration</v>
      </c>
      <c r="U80" s="324"/>
      <c r="V80" s="834"/>
      <c r="W80" s="835"/>
      <c r="Y80" s="494"/>
    </row>
    <row r="81" spans="2:25" ht="30.75" customHeight="1" thickBot="1" x14ac:dyDescent="0.3">
      <c r="C81" s="220">
        <f t="shared" si="61"/>
        <v>2</v>
      </c>
      <c r="D81" s="305" t="str">
        <f t="shared" si="61"/>
        <v xml:space="preserve">Conseils en gestion des déchets et relations publiques </v>
      </c>
      <c r="E81" s="324"/>
      <c r="F81" s="325"/>
      <c r="G81" s="326"/>
      <c r="K81" s="220">
        <f t="shared" ref="K81:K107" si="62">C81</f>
        <v>2</v>
      </c>
      <c r="L81" s="305" t="str">
        <f t="shared" ref="L81:L108" si="63">D81</f>
        <v xml:space="preserve">Conseils en gestion des déchets et relations publiques </v>
      </c>
      <c r="M81" s="324"/>
      <c r="N81" s="834"/>
      <c r="O81" s="835"/>
      <c r="S81" s="220">
        <f t="shared" ref="S81:S107" si="64">K81</f>
        <v>2</v>
      </c>
      <c r="T81" s="305" t="str">
        <f t="shared" ref="T81:T108" si="65">L81</f>
        <v xml:space="preserve">Conseils en gestion des déchets et relations publiques </v>
      </c>
      <c r="U81" s="324"/>
      <c r="V81" s="834"/>
      <c r="W81" s="835"/>
      <c r="Y81" s="494"/>
    </row>
    <row r="82" spans="2:25" ht="16.5" thickBot="1" x14ac:dyDescent="0.3">
      <c r="C82" s="220">
        <f t="shared" si="61"/>
        <v>3</v>
      </c>
      <c r="D82" s="305" t="str">
        <f t="shared" si="61"/>
        <v>Parc de recyclage</v>
      </c>
      <c r="E82" s="871"/>
      <c r="F82" s="866"/>
      <c r="G82" s="327" t="str">
        <f>IF(E82=0,"",F82/E82)</f>
        <v/>
      </c>
      <c r="K82" s="220">
        <f t="shared" si="62"/>
        <v>3</v>
      </c>
      <c r="L82" s="305" t="str">
        <f t="shared" si="63"/>
        <v>Parc de recyclage</v>
      </c>
      <c r="M82" s="871"/>
      <c r="N82" s="866"/>
      <c r="O82" s="836" t="str">
        <f>IF(M82=0,"",N82/M82)</f>
        <v/>
      </c>
      <c r="S82" s="220">
        <f t="shared" si="64"/>
        <v>3</v>
      </c>
      <c r="T82" s="305" t="str">
        <f t="shared" si="65"/>
        <v>Parc de recyclage</v>
      </c>
      <c r="U82" s="871"/>
      <c r="V82" s="834"/>
      <c r="W82" s="836" t="str">
        <f>IF(U82=0,"",V82/U82)</f>
        <v/>
      </c>
      <c r="Y82" s="494"/>
    </row>
    <row r="83" spans="2:25" ht="16.5" thickBot="1" x14ac:dyDescent="0.3">
      <c r="C83" s="220">
        <f t="shared" si="61"/>
        <v>4</v>
      </c>
      <c r="D83" s="305" t="str">
        <f t="shared" si="61"/>
        <v>Centre de collecte communal</v>
      </c>
      <c r="E83" s="871"/>
      <c r="F83" s="866"/>
      <c r="G83" s="327" t="str">
        <f t="shared" ref="G83:G89" si="66">IF(E83=0,"",F83/E83)</f>
        <v/>
      </c>
      <c r="K83" s="220">
        <f t="shared" si="62"/>
        <v>4</v>
      </c>
      <c r="L83" s="305" t="str">
        <f t="shared" si="63"/>
        <v>Centre de collecte communal</v>
      </c>
      <c r="M83" s="871"/>
      <c r="N83" s="866"/>
      <c r="O83" s="836" t="str">
        <f t="shared" ref="O83:O89" si="67">IF(M83=0,"",N83/M83)</f>
        <v/>
      </c>
      <c r="S83" s="220">
        <f t="shared" si="64"/>
        <v>4</v>
      </c>
      <c r="T83" s="305" t="str">
        <f t="shared" si="65"/>
        <v>Centre de collecte communal</v>
      </c>
      <c r="U83" s="871"/>
      <c r="V83" s="834"/>
      <c r="W83" s="836" t="str">
        <f t="shared" ref="W83:W89" si="68">IF(U83=0,"",V83/U83)</f>
        <v/>
      </c>
      <c r="Y83" s="494"/>
    </row>
    <row r="84" spans="2:25" ht="15.75" thickBot="1" x14ac:dyDescent="0.3">
      <c r="B84" s="1040" t="str">
        <f>D87</f>
        <v>Conteneurs publics</v>
      </c>
      <c r="C84" s="310" t="str">
        <f t="shared" si="61"/>
        <v>5.1</v>
      </c>
      <c r="D84" s="311" t="str">
        <f t="shared" si="61"/>
        <v>Papier / carton</v>
      </c>
      <c r="E84" s="872"/>
      <c r="F84" s="867"/>
      <c r="G84" s="329" t="str">
        <f t="shared" si="66"/>
        <v/>
      </c>
      <c r="J84" s="1040" t="str">
        <f>L87</f>
        <v>Conteneurs publics</v>
      </c>
      <c r="K84" s="310" t="str">
        <f t="shared" si="62"/>
        <v>5.1</v>
      </c>
      <c r="L84" s="311" t="str">
        <f t="shared" si="63"/>
        <v>Papier / carton</v>
      </c>
      <c r="M84" s="872"/>
      <c r="N84" s="867"/>
      <c r="O84" s="837" t="str">
        <f t="shared" si="67"/>
        <v/>
      </c>
      <c r="R84" s="1040" t="str">
        <f>T87</f>
        <v>Conteneurs publics</v>
      </c>
      <c r="S84" s="310" t="str">
        <f t="shared" si="64"/>
        <v>5.1</v>
      </c>
      <c r="T84" s="311" t="str">
        <f t="shared" si="65"/>
        <v>Papier / carton</v>
      </c>
      <c r="U84" s="872"/>
      <c r="V84" s="850"/>
      <c r="W84" s="837" t="str">
        <f t="shared" si="68"/>
        <v/>
      </c>
      <c r="Y84" s="494"/>
    </row>
    <row r="85" spans="2:25" ht="15.75" thickBot="1" x14ac:dyDescent="0.3">
      <c r="B85" s="1041"/>
      <c r="C85" s="310" t="str">
        <f t="shared" si="61"/>
        <v>5.2</v>
      </c>
      <c r="D85" s="311" t="str">
        <f t="shared" si="61"/>
        <v xml:space="preserve">Verre d'emballage </v>
      </c>
      <c r="E85" s="872"/>
      <c r="F85" s="867"/>
      <c r="G85" s="329" t="str">
        <f t="shared" si="66"/>
        <v/>
      </c>
      <c r="J85" s="1041"/>
      <c r="K85" s="310" t="str">
        <f t="shared" si="62"/>
        <v>5.2</v>
      </c>
      <c r="L85" s="311" t="str">
        <f t="shared" si="63"/>
        <v xml:space="preserve">Verre d'emballage </v>
      </c>
      <c r="M85" s="872"/>
      <c r="N85" s="867"/>
      <c r="O85" s="837" t="str">
        <f t="shared" si="67"/>
        <v/>
      </c>
      <c r="R85" s="1041"/>
      <c r="S85" s="310" t="str">
        <f t="shared" si="64"/>
        <v>5.2</v>
      </c>
      <c r="T85" s="311" t="str">
        <f t="shared" si="65"/>
        <v xml:space="preserve">Verre d'emballage </v>
      </c>
      <c r="U85" s="872"/>
      <c r="V85" s="850"/>
      <c r="W85" s="837" t="str">
        <f t="shared" si="68"/>
        <v/>
      </c>
      <c r="Y85" s="494"/>
    </row>
    <row r="86" spans="2:25" ht="15.75" thickBot="1" x14ac:dyDescent="0.3">
      <c r="B86" s="1041"/>
      <c r="C86" s="310" t="str">
        <f t="shared" si="61"/>
        <v>5.3</v>
      </c>
      <c r="D86" s="311" t="str">
        <f t="shared" si="61"/>
        <v>Autres</v>
      </c>
      <c r="E86" s="872"/>
      <c r="F86" s="867"/>
      <c r="G86" s="329" t="str">
        <f t="shared" si="66"/>
        <v/>
      </c>
      <c r="J86" s="1041"/>
      <c r="K86" s="310" t="str">
        <f t="shared" si="62"/>
        <v>5.3</v>
      </c>
      <c r="L86" s="311" t="str">
        <f t="shared" si="63"/>
        <v>Autres</v>
      </c>
      <c r="M86" s="872"/>
      <c r="N86" s="867"/>
      <c r="O86" s="837" t="str">
        <f t="shared" si="67"/>
        <v/>
      </c>
      <c r="R86" s="1041"/>
      <c r="S86" s="310" t="str">
        <f t="shared" si="64"/>
        <v>5.3</v>
      </c>
      <c r="T86" s="311" t="str">
        <f t="shared" si="65"/>
        <v>Autres</v>
      </c>
      <c r="U86" s="872"/>
      <c r="V86" s="850"/>
      <c r="W86" s="837" t="str">
        <f t="shared" si="68"/>
        <v/>
      </c>
      <c r="Y86" s="494"/>
    </row>
    <row r="87" spans="2:25" ht="42.75" customHeight="1" thickBot="1" x14ac:dyDescent="0.3">
      <c r="B87" s="1042"/>
      <c r="C87" s="220">
        <f t="shared" si="61"/>
        <v>5</v>
      </c>
      <c r="D87" s="305" t="str">
        <f t="shared" si="61"/>
        <v>Conteneurs publics</v>
      </c>
      <c r="E87" s="873">
        <f>SUM(E84:E86)</f>
        <v>0</v>
      </c>
      <c r="F87" s="868">
        <f>SUM(F84:F86)</f>
        <v>0</v>
      </c>
      <c r="G87" s="330" t="str">
        <f t="shared" si="66"/>
        <v/>
      </c>
      <c r="J87" s="1042"/>
      <c r="K87" s="220">
        <f t="shared" si="62"/>
        <v>5</v>
      </c>
      <c r="L87" s="305" t="str">
        <f t="shared" si="63"/>
        <v>Conteneurs publics</v>
      </c>
      <c r="M87" s="873">
        <f>SUM(M84:M86)</f>
        <v>0</v>
      </c>
      <c r="N87" s="868">
        <f>SUM(N84:N86)</f>
        <v>0</v>
      </c>
      <c r="O87" s="838" t="str">
        <f t="shared" si="67"/>
        <v/>
      </c>
      <c r="R87" s="1042"/>
      <c r="S87" s="220">
        <f t="shared" si="64"/>
        <v>5</v>
      </c>
      <c r="T87" s="305" t="str">
        <f t="shared" si="65"/>
        <v>Conteneurs publics</v>
      </c>
      <c r="U87" s="873">
        <f>SUM(U84:U86)</f>
        <v>0</v>
      </c>
      <c r="V87" s="851"/>
      <c r="W87" s="838" t="str">
        <f t="shared" si="68"/>
        <v/>
      </c>
      <c r="Y87" s="494"/>
    </row>
    <row r="88" spans="2:25" ht="16.5" thickBot="1" x14ac:dyDescent="0.3">
      <c r="C88" s="220">
        <f t="shared" si="61"/>
        <v>6</v>
      </c>
      <c r="D88" s="305" t="str">
        <f t="shared" si="61"/>
        <v>Poubelles publiques</v>
      </c>
      <c r="E88" s="871"/>
      <c r="F88" s="866"/>
      <c r="G88" s="327" t="str">
        <f t="shared" si="66"/>
        <v/>
      </c>
      <c r="K88" s="220">
        <f t="shared" si="62"/>
        <v>6</v>
      </c>
      <c r="L88" s="305" t="str">
        <f t="shared" si="63"/>
        <v>Poubelles publiques</v>
      </c>
      <c r="M88" s="871"/>
      <c r="N88" s="866"/>
      <c r="O88" s="836" t="str">
        <f t="shared" si="67"/>
        <v/>
      </c>
      <c r="S88" s="220">
        <f t="shared" si="64"/>
        <v>6</v>
      </c>
      <c r="T88" s="305" t="str">
        <f t="shared" si="65"/>
        <v>Poubelles publiques</v>
      </c>
      <c r="U88" s="871"/>
      <c r="V88" s="834"/>
      <c r="W88" s="836" t="str">
        <f t="shared" si="68"/>
        <v/>
      </c>
      <c r="Y88" s="494"/>
    </row>
    <row r="89" spans="2:25" ht="36" customHeight="1" thickBot="1" x14ac:dyDescent="0.3">
      <c r="C89" s="220">
        <f t="shared" si="61"/>
        <v>7</v>
      </c>
      <c r="D89" s="305" t="str">
        <f t="shared" si="61"/>
        <v xml:space="preserve">Littering </v>
      </c>
      <c r="E89" s="871"/>
      <c r="F89" s="866"/>
      <c r="G89" s="327" t="str">
        <f t="shared" si="66"/>
        <v/>
      </c>
      <c r="K89" s="220">
        <f t="shared" si="62"/>
        <v>7</v>
      </c>
      <c r="L89" s="305" t="str">
        <f t="shared" si="63"/>
        <v xml:space="preserve">Littering </v>
      </c>
      <c r="M89" s="871"/>
      <c r="N89" s="866"/>
      <c r="O89" s="836" t="str">
        <f t="shared" si="67"/>
        <v/>
      </c>
      <c r="S89" s="220">
        <f t="shared" si="64"/>
        <v>7</v>
      </c>
      <c r="T89" s="305" t="str">
        <f t="shared" si="65"/>
        <v xml:space="preserve">Littering </v>
      </c>
      <c r="U89" s="871"/>
      <c r="V89" s="834"/>
      <c r="W89" s="836" t="str">
        <f t="shared" si="68"/>
        <v/>
      </c>
      <c r="Y89" s="494"/>
    </row>
    <row r="90" spans="2:25" ht="34.5" customHeight="1" thickBot="1" x14ac:dyDescent="0.3">
      <c r="C90" s="220">
        <f t="shared" si="61"/>
        <v>8</v>
      </c>
      <c r="D90" s="305" t="str">
        <f t="shared" si="61"/>
        <v xml:space="preserve">Nettoyage des rues </v>
      </c>
      <c r="E90" s="871"/>
      <c r="F90" s="866"/>
      <c r="G90" s="327" t="str">
        <f>IF(E90=0,"",F90/E90)</f>
        <v/>
      </c>
      <c r="K90" s="220">
        <f t="shared" si="62"/>
        <v>8</v>
      </c>
      <c r="L90" s="305" t="str">
        <f t="shared" si="63"/>
        <v xml:space="preserve">Nettoyage des rues </v>
      </c>
      <c r="M90" s="871"/>
      <c r="N90" s="866"/>
      <c r="O90" s="836" t="str">
        <f>IF(M90=0,"",N90/M90)</f>
        <v/>
      </c>
      <c r="S90" s="220">
        <f t="shared" si="64"/>
        <v>8</v>
      </c>
      <c r="T90" s="305" t="str">
        <f t="shared" si="65"/>
        <v xml:space="preserve">Nettoyage des rues </v>
      </c>
      <c r="U90" s="871"/>
      <c r="V90" s="834"/>
      <c r="W90" s="836" t="str">
        <f>IF(U90=0,"",V90/U90)</f>
        <v/>
      </c>
      <c r="Y90" s="494"/>
    </row>
    <row r="91" spans="2:25" ht="35.25" customHeight="1" thickBot="1" x14ac:dyDescent="0.3">
      <c r="C91" s="220" t="str">
        <f t="shared" si="61"/>
        <v>9</v>
      </c>
      <c r="D91" s="305" t="str">
        <f t="shared" si="61"/>
        <v>Déchets de marchés et de manifestations</v>
      </c>
      <c r="E91" s="871"/>
      <c r="F91" s="866"/>
      <c r="G91" s="327" t="str">
        <f>IF(E91=0,"",F91/E91)</f>
        <v/>
      </c>
      <c r="K91" s="220" t="str">
        <f t="shared" si="62"/>
        <v>9</v>
      </c>
      <c r="L91" s="305" t="str">
        <f t="shared" si="63"/>
        <v>Déchets de marchés et de manifestations</v>
      </c>
      <c r="M91" s="871"/>
      <c r="N91" s="866"/>
      <c r="O91" s="836" t="str">
        <f>IF(M91=0,"",N91/M91)</f>
        <v/>
      </c>
      <c r="S91" s="220" t="str">
        <f t="shared" si="64"/>
        <v>9</v>
      </c>
      <c r="T91" s="305" t="str">
        <f t="shared" si="65"/>
        <v>Déchets de marchés et de manifestations</v>
      </c>
      <c r="U91" s="871"/>
      <c r="V91" s="879">
        <f>' calcul coûts commune'!J148+' calcul coûts commune'!J149+' calcul coûts commune'!J150+' calcul coûts commune'!J151+' calcul coûts commune'!J159</f>
        <v>0</v>
      </c>
      <c r="W91" s="836" t="str">
        <f>IF(U91=0,"",V91/U91)</f>
        <v/>
      </c>
      <c r="Y91" s="494"/>
    </row>
    <row r="92" spans="2:25" ht="15.75" thickBot="1" x14ac:dyDescent="0.3">
      <c r="B92" s="1040" t="str">
        <f>D97</f>
        <v>Collectes à domicile avec récipients</v>
      </c>
      <c r="C92" s="310" t="str">
        <f t="shared" si="61"/>
        <v>10.1</v>
      </c>
      <c r="D92" s="311" t="str">
        <f t="shared" si="61"/>
        <v>Biodéchets</v>
      </c>
      <c r="E92" s="872"/>
      <c r="F92" s="867"/>
      <c r="G92" s="329" t="str">
        <f t="shared" ref="G92:G103" si="69">IF(E92=0,"",F92/E92)</f>
        <v/>
      </c>
      <c r="J92" s="1040" t="str">
        <f>L97</f>
        <v>Collectes à domicile avec récipients</v>
      </c>
      <c r="K92" s="310" t="str">
        <f t="shared" si="62"/>
        <v>10.1</v>
      </c>
      <c r="L92" s="311" t="str">
        <f t="shared" si="63"/>
        <v>Biodéchets</v>
      </c>
      <c r="M92" s="872"/>
      <c r="N92" s="867"/>
      <c r="O92" s="837" t="str">
        <f t="shared" ref="O92:O103" si="70">IF(M92=0,"",N92/M92)</f>
        <v/>
      </c>
      <c r="R92" s="1040" t="str">
        <f>T97</f>
        <v>Collectes à domicile avec récipients</v>
      </c>
      <c r="S92" s="310" t="str">
        <f t="shared" si="64"/>
        <v>10.1</v>
      </c>
      <c r="T92" s="311" t="str">
        <f t="shared" si="65"/>
        <v>Biodéchets</v>
      </c>
      <c r="U92" s="872"/>
      <c r="V92" s="881">
        <f>' calcul coûts commune'!J169+' calcul coûts commune'!J170+' calcul coûts commune'!J171+' calcul coûts commune'!J172+' calcul coûts commune'!J179</f>
        <v>0</v>
      </c>
      <c r="W92" s="837" t="str">
        <f t="shared" ref="W92:W103" si="71">IF(U92=0,"",V92/U92)</f>
        <v/>
      </c>
      <c r="Y92" s="494"/>
    </row>
    <row r="93" spans="2:25" ht="15.75" thickBot="1" x14ac:dyDescent="0.3">
      <c r="B93" s="1041"/>
      <c r="C93" s="310" t="str">
        <f t="shared" si="61"/>
        <v>10.2</v>
      </c>
      <c r="D93" s="311" t="str">
        <f t="shared" si="61"/>
        <v>Déchets verts</v>
      </c>
      <c r="E93" s="872"/>
      <c r="F93" s="867"/>
      <c r="G93" s="329" t="str">
        <f t="shared" si="69"/>
        <v/>
      </c>
      <c r="J93" s="1041"/>
      <c r="K93" s="310" t="str">
        <f t="shared" si="62"/>
        <v>10.2</v>
      </c>
      <c r="L93" s="311" t="str">
        <f t="shared" si="63"/>
        <v>Déchets verts</v>
      </c>
      <c r="M93" s="872"/>
      <c r="N93" s="867"/>
      <c r="O93" s="837" t="str">
        <f t="shared" si="70"/>
        <v/>
      </c>
      <c r="R93" s="1041"/>
      <c r="S93" s="310" t="str">
        <f t="shared" si="64"/>
        <v>10.2</v>
      </c>
      <c r="T93" s="311" t="str">
        <f t="shared" si="65"/>
        <v>Déchets verts</v>
      </c>
      <c r="U93" s="872"/>
      <c r="V93" s="881">
        <f>' calcul coûts commune'!J187+' calcul coûts commune'!J188+' calcul coûts commune'!J189+' calcul coûts commune'!J190+' calcul coûts commune'!J197</f>
        <v>0</v>
      </c>
      <c r="W93" s="837" t="str">
        <f t="shared" si="71"/>
        <v/>
      </c>
      <c r="Y93" s="494"/>
    </row>
    <row r="94" spans="2:25" ht="15.75" thickBot="1" x14ac:dyDescent="0.3">
      <c r="B94" s="1041"/>
      <c r="C94" s="310" t="str">
        <f t="shared" si="61"/>
        <v>10.3</v>
      </c>
      <c r="D94" s="311" t="str">
        <f t="shared" si="61"/>
        <v>Papier / carton</v>
      </c>
      <c r="E94" s="872"/>
      <c r="F94" s="867"/>
      <c r="G94" s="329" t="str">
        <f t="shared" si="69"/>
        <v/>
      </c>
      <c r="J94" s="1041"/>
      <c r="K94" s="310" t="str">
        <f t="shared" si="62"/>
        <v>10.3</v>
      </c>
      <c r="L94" s="311" t="str">
        <f t="shared" si="63"/>
        <v>Papier / carton</v>
      </c>
      <c r="M94" s="872"/>
      <c r="N94" s="867"/>
      <c r="O94" s="837" t="str">
        <f t="shared" si="70"/>
        <v/>
      </c>
      <c r="R94" s="1041"/>
      <c r="S94" s="310" t="str">
        <f t="shared" si="64"/>
        <v>10.3</v>
      </c>
      <c r="T94" s="311" t="str">
        <f t="shared" si="65"/>
        <v>Papier / carton</v>
      </c>
      <c r="U94" s="872"/>
      <c r="V94" s="881">
        <f>' calcul coûts commune'!J205+' calcul coûts commune'!J206+' calcul coûts commune'!J207+' calcul coûts commune'!J208+' calcul coûts commune'!J216</f>
        <v>0</v>
      </c>
      <c r="W94" s="837" t="str">
        <f t="shared" si="71"/>
        <v/>
      </c>
      <c r="Y94" s="494"/>
    </row>
    <row r="95" spans="2:25" ht="15.75" thickBot="1" x14ac:dyDescent="0.3">
      <c r="B95" s="1041"/>
      <c r="C95" s="310" t="str">
        <f t="shared" si="61"/>
        <v>10.4</v>
      </c>
      <c r="D95" s="311" t="str">
        <f t="shared" si="61"/>
        <v xml:space="preserve">Verre d'emballage </v>
      </c>
      <c r="E95" s="872"/>
      <c r="F95" s="867"/>
      <c r="G95" s="329" t="str">
        <f t="shared" si="69"/>
        <v/>
      </c>
      <c r="J95" s="1041"/>
      <c r="K95" s="310" t="str">
        <f t="shared" si="62"/>
        <v>10.4</v>
      </c>
      <c r="L95" s="311" t="str">
        <f t="shared" si="63"/>
        <v xml:space="preserve">Verre d'emballage </v>
      </c>
      <c r="M95" s="872"/>
      <c r="N95" s="867"/>
      <c r="O95" s="837" t="str">
        <f t="shared" si="70"/>
        <v/>
      </c>
      <c r="R95" s="1041"/>
      <c r="S95" s="310" t="str">
        <f t="shared" si="64"/>
        <v>10.4</v>
      </c>
      <c r="T95" s="311" t="str">
        <f t="shared" si="65"/>
        <v xml:space="preserve">Verre d'emballage </v>
      </c>
      <c r="U95" s="872"/>
      <c r="V95" s="881">
        <f>' calcul coûts commune'!J225+' calcul coûts commune'!J226+' calcul coûts commune'!J227+' calcul coûts commune'!J228+' calcul coûts commune'!J236</f>
        <v>0</v>
      </c>
      <c r="W95" s="837" t="str">
        <f t="shared" si="71"/>
        <v/>
      </c>
      <c r="Y95" s="494"/>
    </row>
    <row r="96" spans="2:25" ht="15.75" thickBot="1" x14ac:dyDescent="0.3">
      <c r="B96" s="1041"/>
      <c r="C96" s="315" t="str">
        <f t="shared" si="61"/>
        <v>10.5</v>
      </c>
      <c r="D96" s="311" t="str">
        <f t="shared" si="61"/>
        <v>Autres</v>
      </c>
      <c r="E96" s="872"/>
      <c r="F96" s="867"/>
      <c r="G96" s="329" t="str">
        <f t="shared" si="69"/>
        <v/>
      </c>
      <c r="J96" s="1041"/>
      <c r="K96" s="315" t="str">
        <f t="shared" si="62"/>
        <v>10.5</v>
      </c>
      <c r="L96" s="311" t="str">
        <f t="shared" si="63"/>
        <v>Autres</v>
      </c>
      <c r="M96" s="872"/>
      <c r="N96" s="867"/>
      <c r="O96" s="837" t="str">
        <f t="shared" si="70"/>
        <v/>
      </c>
      <c r="R96" s="1041"/>
      <c r="S96" s="315" t="str">
        <f t="shared" si="64"/>
        <v>10.5</v>
      </c>
      <c r="T96" s="311" t="str">
        <f t="shared" si="65"/>
        <v>Autres</v>
      </c>
      <c r="U96" s="872"/>
      <c r="V96" s="881">
        <f>' calcul coûts commune'!J245+' calcul coûts commune'!J246+' calcul coûts commune'!J247+' calcul coûts commune'!J248+' calcul coûts commune'!J256</f>
        <v>0</v>
      </c>
      <c r="W96" s="837" t="str">
        <f t="shared" si="71"/>
        <v/>
      </c>
      <c r="Y96" s="494"/>
    </row>
    <row r="97" spans="2:25" ht="33.75" customHeight="1" thickBot="1" x14ac:dyDescent="0.3">
      <c r="B97" s="1042"/>
      <c r="C97" s="220">
        <f t="shared" si="61"/>
        <v>10</v>
      </c>
      <c r="D97" s="305" t="str">
        <f t="shared" si="61"/>
        <v>Collectes à domicile avec récipients</v>
      </c>
      <c r="E97" s="875">
        <f>SUM(E92:E95)</f>
        <v>0</v>
      </c>
      <c r="F97" s="869">
        <f>SUM(F92:F96)</f>
        <v>0</v>
      </c>
      <c r="G97" s="327" t="str">
        <f t="shared" si="69"/>
        <v/>
      </c>
      <c r="J97" s="1042"/>
      <c r="K97" s="220">
        <f t="shared" si="62"/>
        <v>10</v>
      </c>
      <c r="L97" s="305" t="str">
        <f t="shared" si="63"/>
        <v>Collectes à domicile avec récipients</v>
      </c>
      <c r="M97" s="875">
        <f>SUM(M92:M95)</f>
        <v>0</v>
      </c>
      <c r="N97" s="869">
        <f>SUM(N92:N96)</f>
        <v>0</v>
      </c>
      <c r="O97" s="836" t="str">
        <f t="shared" si="70"/>
        <v/>
      </c>
      <c r="R97" s="1042"/>
      <c r="S97" s="220">
        <f t="shared" si="64"/>
        <v>10</v>
      </c>
      <c r="T97" s="305" t="str">
        <f t="shared" si="65"/>
        <v>Collectes à domicile avec récipients</v>
      </c>
      <c r="U97" s="875">
        <f>SUM(U92:U95)</f>
        <v>0</v>
      </c>
      <c r="V97" s="869">
        <f>SUM(V92:V96)</f>
        <v>0</v>
      </c>
      <c r="W97" s="836" t="str">
        <f t="shared" si="71"/>
        <v/>
      </c>
      <c r="Y97" s="494"/>
    </row>
    <row r="98" spans="2:25" ht="15.75" thickBot="1" x14ac:dyDescent="0.3">
      <c r="B98" s="1040" t="str">
        <f>D104</f>
        <v xml:space="preserve">Collectes à domicile  en vrac </v>
      </c>
      <c r="C98" s="310" t="str">
        <f t="shared" si="61"/>
        <v>11.1</v>
      </c>
      <c r="D98" s="311" t="str">
        <f t="shared" si="61"/>
        <v>Déchets verts</v>
      </c>
      <c r="E98" s="872"/>
      <c r="F98" s="867"/>
      <c r="G98" s="329" t="str">
        <f t="shared" si="69"/>
        <v/>
      </c>
      <c r="J98" s="1040" t="str">
        <f>L104</f>
        <v xml:space="preserve">Collectes à domicile  en vrac </v>
      </c>
      <c r="K98" s="310" t="str">
        <f t="shared" si="62"/>
        <v>11.1</v>
      </c>
      <c r="L98" s="311" t="str">
        <f t="shared" si="63"/>
        <v>Déchets verts</v>
      </c>
      <c r="M98" s="872"/>
      <c r="N98" s="867"/>
      <c r="O98" s="837" t="str">
        <f t="shared" si="70"/>
        <v/>
      </c>
      <c r="R98" s="1040" t="str">
        <f>T104</f>
        <v xml:space="preserve">Collectes à domicile  en vrac </v>
      </c>
      <c r="S98" s="310" t="str">
        <f t="shared" si="64"/>
        <v>11.1</v>
      </c>
      <c r="T98" s="311" t="str">
        <f t="shared" si="65"/>
        <v>Déchets verts</v>
      </c>
      <c r="U98" s="872"/>
      <c r="V98" s="881">
        <f>' calcul coûts commune'!J267+' calcul coûts commune'!J268+' calcul coûts commune'!J269+' calcul coûts commune'!J276</f>
        <v>0</v>
      </c>
      <c r="W98" s="837" t="str">
        <f t="shared" si="71"/>
        <v/>
      </c>
      <c r="Y98" s="494"/>
    </row>
    <row r="99" spans="2:25" ht="15.75" thickBot="1" x14ac:dyDescent="0.3">
      <c r="B99" s="1041"/>
      <c r="C99" s="310" t="str">
        <f t="shared" si="61"/>
        <v>11.2</v>
      </c>
      <c r="D99" s="311" t="str">
        <f t="shared" si="61"/>
        <v>Ferraille</v>
      </c>
      <c r="E99" s="872"/>
      <c r="F99" s="867"/>
      <c r="G99" s="329" t="str">
        <f t="shared" si="69"/>
        <v/>
      </c>
      <c r="J99" s="1041"/>
      <c r="K99" s="310" t="str">
        <f t="shared" si="62"/>
        <v>11.2</v>
      </c>
      <c r="L99" s="311" t="str">
        <f t="shared" si="63"/>
        <v>Ferraille</v>
      </c>
      <c r="M99" s="872"/>
      <c r="N99" s="867"/>
      <c r="O99" s="837" t="str">
        <f t="shared" si="70"/>
        <v/>
      </c>
      <c r="R99" s="1041"/>
      <c r="S99" s="310" t="str">
        <f t="shared" si="64"/>
        <v>11.2</v>
      </c>
      <c r="T99" s="311" t="str">
        <f t="shared" si="65"/>
        <v>Ferraille</v>
      </c>
      <c r="U99" s="872"/>
      <c r="V99" s="881">
        <f>' calcul coûts commune'!J284+' calcul coûts commune'!J285+' calcul coûts commune'!J286+' calcul coûts commune'!J293</f>
        <v>0</v>
      </c>
      <c r="W99" s="837" t="str">
        <f t="shared" si="71"/>
        <v/>
      </c>
      <c r="Y99" s="494"/>
    </row>
    <row r="100" spans="2:25" ht="15.75" thickBot="1" x14ac:dyDescent="0.3">
      <c r="B100" s="1041"/>
      <c r="C100" s="310" t="str">
        <f t="shared" si="61"/>
        <v>11.3</v>
      </c>
      <c r="D100" s="311" t="str">
        <f t="shared" si="61"/>
        <v>Déchets électroniques</v>
      </c>
      <c r="E100" s="872"/>
      <c r="F100" s="867"/>
      <c r="G100" s="329" t="str">
        <f t="shared" si="69"/>
        <v/>
      </c>
      <c r="J100" s="1041"/>
      <c r="K100" s="310" t="str">
        <f t="shared" si="62"/>
        <v>11.3</v>
      </c>
      <c r="L100" s="311" t="str">
        <f t="shared" si="63"/>
        <v>Déchets électroniques</v>
      </c>
      <c r="M100" s="872"/>
      <c r="N100" s="867"/>
      <c r="O100" s="837" t="str">
        <f t="shared" si="70"/>
        <v/>
      </c>
      <c r="R100" s="1041"/>
      <c r="S100" s="310" t="str">
        <f t="shared" si="64"/>
        <v>11.3</v>
      </c>
      <c r="T100" s="311" t="str">
        <f t="shared" si="65"/>
        <v>Déchets électroniques</v>
      </c>
      <c r="U100" s="872"/>
      <c r="V100" s="881">
        <f>' calcul coûts commune'!J301+' calcul coûts commune'!J302+' calcul coûts commune'!J303+' calcul coûts commune'!J311</f>
        <v>0</v>
      </c>
      <c r="W100" s="837" t="str">
        <f t="shared" si="71"/>
        <v/>
      </c>
      <c r="Y100" s="494"/>
    </row>
    <row r="101" spans="2:25" ht="15.75" thickBot="1" x14ac:dyDescent="0.3">
      <c r="B101" s="1041"/>
      <c r="C101" s="310" t="str">
        <f t="shared" si="61"/>
        <v>11.4</v>
      </c>
      <c r="D101" s="311" t="str">
        <f t="shared" si="61"/>
        <v>Sacs -PMG</v>
      </c>
      <c r="E101" s="872"/>
      <c r="F101" s="867"/>
      <c r="G101" s="329" t="str">
        <f t="shared" si="69"/>
        <v/>
      </c>
      <c r="J101" s="1041"/>
      <c r="K101" s="310" t="str">
        <f t="shared" si="62"/>
        <v>11.4</v>
      </c>
      <c r="L101" s="311" t="str">
        <f t="shared" si="63"/>
        <v>Sacs -PMG</v>
      </c>
      <c r="M101" s="872"/>
      <c r="N101" s="867"/>
      <c r="O101" s="837" t="str">
        <f t="shared" si="70"/>
        <v/>
      </c>
      <c r="R101" s="1041"/>
      <c r="S101" s="310" t="str">
        <f t="shared" si="64"/>
        <v>11.4</v>
      </c>
      <c r="T101" s="311" t="str">
        <f t="shared" si="65"/>
        <v>Sacs -PMG</v>
      </c>
      <c r="U101" s="872"/>
      <c r="V101" s="881">
        <f>' calcul coûts commune'!J320+' calcul coûts commune'!J321+' calcul coûts commune'!J322+' calcul coûts commune'!J325</f>
        <v>0</v>
      </c>
      <c r="W101" s="837" t="str">
        <f t="shared" si="71"/>
        <v/>
      </c>
      <c r="Y101" s="494"/>
    </row>
    <row r="102" spans="2:25" ht="15.75" thickBot="1" x14ac:dyDescent="0.3">
      <c r="B102" s="1041"/>
      <c r="C102" s="310" t="str">
        <f t="shared" si="61"/>
        <v>11.5</v>
      </c>
      <c r="D102" s="311" t="str">
        <f t="shared" si="61"/>
        <v>Vêtements usagés en sac</v>
      </c>
      <c r="E102" s="872"/>
      <c r="F102" s="867"/>
      <c r="G102" s="329" t="str">
        <f t="shared" si="69"/>
        <v/>
      </c>
      <c r="J102" s="1041"/>
      <c r="K102" s="310" t="str">
        <f t="shared" si="62"/>
        <v>11.5</v>
      </c>
      <c r="L102" s="311" t="str">
        <f t="shared" si="63"/>
        <v>Vêtements usagés en sac</v>
      </c>
      <c r="M102" s="872"/>
      <c r="N102" s="867"/>
      <c r="O102" s="837" t="str">
        <f t="shared" si="70"/>
        <v/>
      </c>
      <c r="R102" s="1041"/>
      <c r="S102" s="310" t="str">
        <f t="shared" si="64"/>
        <v>11.5</v>
      </c>
      <c r="T102" s="311" t="str">
        <f t="shared" si="65"/>
        <v>Vêtements usagés en sac</v>
      </c>
      <c r="U102" s="872"/>
      <c r="V102" s="881">
        <f>' calcul coûts commune'!J329+' calcul coûts commune'!J330+' calcul coûts commune'!J331+' calcul coûts commune'!J332+' calcul coûts commune'!J339</f>
        <v>0</v>
      </c>
      <c r="W102" s="837" t="str">
        <f t="shared" si="71"/>
        <v/>
      </c>
      <c r="Y102" s="494"/>
    </row>
    <row r="103" spans="2:25" ht="15.75" thickBot="1" x14ac:dyDescent="0.3">
      <c r="B103" s="1041"/>
      <c r="C103" s="315" t="str">
        <f t="shared" si="61"/>
        <v>11.6</v>
      </c>
      <c r="D103" s="311" t="str">
        <f t="shared" si="61"/>
        <v>Autre</v>
      </c>
      <c r="E103" s="872"/>
      <c r="F103" s="867"/>
      <c r="G103" s="329" t="str">
        <f t="shared" si="69"/>
        <v/>
      </c>
      <c r="J103" s="1041"/>
      <c r="K103" s="315" t="str">
        <f t="shared" si="62"/>
        <v>11.6</v>
      </c>
      <c r="L103" s="311" t="str">
        <f t="shared" si="63"/>
        <v>Autre</v>
      </c>
      <c r="M103" s="872"/>
      <c r="N103" s="867"/>
      <c r="O103" s="837" t="str">
        <f t="shared" si="70"/>
        <v/>
      </c>
      <c r="R103" s="1041"/>
      <c r="S103" s="315" t="str">
        <f t="shared" si="64"/>
        <v>11.6</v>
      </c>
      <c r="T103" s="311" t="str">
        <f t="shared" si="65"/>
        <v>Autre</v>
      </c>
      <c r="U103" s="872"/>
      <c r="V103" s="881">
        <f>' calcul coûts commune'!J347+' calcul coûts commune'!J348+' calcul coûts commune'!J349+' calcul coûts commune'!J357</f>
        <v>0</v>
      </c>
      <c r="W103" s="837" t="str">
        <f t="shared" si="71"/>
        <v/>
      </c>
      <c r="Y103" s="494"/>
    </row>
    <row r="104" spans="2:25" ht="32.25" customHeight="1" thickBot="1" x14ac:dyDescent="0.3">
      <c r="B104" s="1042"/>
      <c r="C104" s="220">
        <f t="shared" si="61"/>
        <v>11</v>
      </c>
      <c r="D104" s="305" t="str">
        <f t="shared" si="61"/>
        <v xml:space="preserve">Collectes à domicile  en vrac </v>
      </c>
      <c r="E104" s="875">
        <f>SUM(E98:E103)</f>
        <v>0</v>
      </c>
      <c r="F104" s="869">
        <f>SUM(F98:F103)</f>
        <v>0</v>
      </c>
      <c r="G104" s="327" t="str">
        <f>IF(E104=0,"",F104/E104)</f>
        <v/>
      </c>
      <c r="J104" s="1042"/>
      <c r="K104" s="220">
        <f t="shared" si="62"/>
        <v>11</v>
      </c>
      <c r="L104" s="305" t="str">
        <f t="shared" si="63"/>
        <v xml:space="preserve">Collectes à domicile  en vrac </v>
      </c>
      <c r="M104" s="875">
        <f>SUM(M98:M103)</f>
        <v>0</v>
      </c>
      <c r="N104" s="869">
        <f>SUM(N98:N103)</f>
        <v>0</v>
      </c>
      <c r="O104" s="836" t="str">
        <f>IF(M104=0,"",N104/M104)</f>
        <v/>
      </c>
      <c r="R104" s="1042"/>
      <c r="S104" s="220">
        <f t="shared" si="64"/>
        <v>11</v>
      </c>
      <c r="T104" s="305" t="str">
        <f t="shared" si="65"/>
        <v xml:space="preserve">Collectes à domicile  en vrac </v>
      </c>
      <c r="U104" s="875">
        <f>SUM(U98:U103)</f>
        <v>0</v>
      </c>
      <c r="V104" s="869">
        <f>SUM(V98:V103)</f>
        <v>0</v>
      </c>
      <c r="W104" s="836" t="str">
        <f>IF(U104=0,"",V104/U104)</f>
        <v/>
      </c>
      <c r="Y104" s="494"/>
    </row>
    <row r="105" spans="2:25" ht="40.5" customHeight="1" thickBot="1" x14ac:dyDescent="0.3">
      <c r="C105" s="220" t="str">
        <f t="shared" si="61"/>
        <v>12</v>
      </c>
      <c r="D105" s="305" t="str">
        <f t="shared" si="61"/>
        <v>Installation de compostage / de méthanisation</v>
      </c>
      <c r="E105" s="871"/>
      <c r="F105" s="866"/>
      <c r="G105" s="327" t="str">
        <f>IF(E105=0,"",F105/E105)</f>
        <v/>
      </c>
      <c r="K105" s="220" t="str">
        <f t="shared" si="62"/>
        <v>12</v>
      </c>
      <c r="L105" s="305" t="str">
        <f t="shared" si="63"/>
        <v>Installation de compostage / de méthanisation</v>
      </c>
      <c r="M105" s="871"/>
      <c r="N105" s="866"/>
      <c r="O105" s="836" t="str">
        <f>IF(M105=0,"",N105/M105)</f>
        <v/>
      </c>
      <c r="S105" s="220" t="str">
        <f t="shared" si="64"/>
        <v>12</v>
      </c>
      <c r="T105" s="305" t="str">
        <f t="shared" si="65"/>
        <v>Installation de compostage / de méthanisation</v>
      </c>
      <c r="U105" s="871"/>
      <c r="V105" s="882"/>
      <c r="W105" s="836" t="str">
        <f>IF(U105=0,"",V105/U105)</f>
        <v/>
      </c>
      <c r="Y105" s="494"/>
    </row>
    <row r="106" spans="2:25" ht="34.5" customHeight="1" thickBot="1" x14ac:dyDescent="0.3">
      <c r="C106" s="220" t="str">
        <f t="shared" si="61"/>
        <v>13</v>
      </c>
      <c r="D106" s="305" t="str">
        <f t="shared" si="61"/>
        <v>Collecte des déchets résiduels</v>
      </c>
      <c r="E106" s="871"/>
      <c r="F106" s="866"/>
      <c r="G106" s="327" t="str">
        <f>IF(E106=0,"",F106/E106)</f>
        <v/>
      </c>
      <c r="K106" s="220" t="str">
        <f t="shared" si="62"/>
        <v>13</v>
      </c>
      <c r="L106" s="305" t="str">
        <f t="shared" si="63"/>
        <v>Collecte des déchets résiduels</v>
      </c>
      <c r="M106" s="871"/>
      <c r="N106" s="866"/>
      <c r="O106" s="836" t="str">
        <f>IF(M106=0,"",N106/M106)</f>
        <v/>
      </c>
      <c r="S106" s="220" t="str">
        <f t="shared" si="64"/>
        <v>13</v>
      </c>
      <c r="T106" s="305" t="str">
        <f t="shared" si="65"/>
        <v>Collecte des déchets résiduels</v>
      </c>
      <c r="U106" s="871"/>
      <c r="V106" s="879">
        <f>' calcul coûts commune'!J382+' calcul coûts commune'!J383+' calcul coûts commune'!J384+' calcul coûts commune'!J385+' calcul coûts commune'!J391</f>
        <v>0</v>
      </c>
      <c r="W106" s="836" t="str">
        <f>IF(U106=0,"",V106/U106)</f>
        <v/>
      </c>
      <c r="Y106" s="494"/>
    </row>
    <row r="107" spans="2:25" ht="36" customHeight="1" thickBot="1" x14ac:dyDescent="0.3">
      <c r="C107" s="220" t="str">
        <f t="shared" si="61"/>
        <v>14</v>
      </c>
      <c r="D107" s="305" t="str">
        <f t="shared" si="61"/>
        <v>Collecte des encombrants</v>
      </c>
      <c r="E107" s="871"/>
      <c r="F107" s="866"/>
      <c r="G107" s="327" t="str">
        <f>IF(E107=0,"",F107/E107)</f>
        <v/>
      </c>
      <c r="K107" s="220" t="str">
        <f t="shared" si="62"/>
        <v>14</v>
      </c>
      <c r="L107" s="305" t="str">
        <f t="shared" si="63"/>
        <v>Collecte des encombrants</v>
      </c>
      <c r="M107" s="871"/>
      <c r="N107" s="866"/>
      <c r="O107" s="836" t="str">
        <f>IF(M107=0,"",N107/M107)</f>
        <v/>
      </c>
      <c r="S107" s="220" t="str">
        <f t="shared" si="64"/>
        <v>14</v>
      </c>
      <c r="T107" s="305" t="str">
        <f t="shared" si="65"/>
        <v>Collecte des encombrants</v>
      </c>
      <c r="U107" s="871"/>
      <c r="V107" s="879">
        <f>' calcul coûts commune'!J398+' calcul coûts commune'!J399+' calcul coûts commune'!J400+' calcul coûts commune'!J406</f>
        <v>0</v>
      </c>
      <c r="W107" s="836" t="str">
        <f>IF(U107=0,"",V107/U107)</f>
        <v/>
      </c>
      <c r="Y107" s="494"/>
    </row>
    <row r="108" spans="2:25" ht="24" thickBot="1" x14ac:dyDescent="0.4">
      <c r="C108" s="220" t="s">
        <v>511</v>
      </c>
      <c r="D108" s="305" t="s">
        <v>512</v>
      </c>
      <c r="E108" s="876">
        <f>E$8</f>
        <v>0</v>
      </c>
      <c r="F108" s="866"/>
      <c r="G108" s="306"/>
      <c r="H108" s="307"/>
      <c r="K108" s="220" t="str">
        <f>C108</f>
        <v>15</v>
      </c>
      <c r="L108" s="305" t="str">
        <f t="shared" si="63"/>
        <v>effets extraordinaires</v>
      </c>
      <c r="M108" s="871"/>
      <c r="N108" s="866"/>
      <c r="O108" s="827"/>
      <c r="S108" s="220" t="str">
        <f>K108</f>
        <v>15</v>
      </c>
      <c r="T108" s="305" t="str">
        <f t="shared" si="65"/>
        <v>effets extraordinaires</v>
      </c>
      <c r="U108" s="876"/>
      <c r="V108" s="882"/>
      <c r="W108" s="827"/>
      <c r="Y108" s="494"/>
    </row>
    <row r="109" spans="2:25" ht="19.5" customHeight="1" thickBot="1" x14ac:dyDescent="0.3">
      <c r="C109" s="1043" t="str">
        <f>C37</f>
        <v>Total sections budgétaire N° 1 à 15</v>
      </c>
      <c r="D109" s="1044"/>
      <c r="E109" s="878">
        <f>E107+E106+E105+E104+E97+E90+E89+E88+E87+E83+E82</f>
        <v>0</v>
      </c>
      <c r="F109" s="869">
        <f t="shared" ref="F109:G109" si="72">F107+F106+F105+F104+F97+F90+F89+F88+F87+F83+F82</f>
        <v>0</v>
      </c>
      <c r="G109" s="319" t="e">
        <f t="shared" si="72"/>
        <v>#VALUE!</v>
      </c>
      <c r="K109" s="1043" t="str">
        <f>C109</f>
        <v>Total sections budgétaire N° 1 à 15</v>
      </c>
      <c r="L109" s="1044"/>
      <c r="M109" s="878">
        <f>M107+M106+M105+M104+M97+M90+M89+M88+M87+M83+M82</f>
        <v>0</v>
      </c>
      <c r="N109" s="869">
        <f t="shared" ref="N109:O109" si="73">N107+N106+N105+N104+N97+N90+N89+N88+N87+N83+N82</f>
        <v>0</v>
      </c>
      <c r="O109" s="831" t="e">
        <f t="shared" si="73"/>
        <v>#VALUE!</v>
      </c>
      <c r="S109" s="1043" t="str">
        <f>K109</f>
        <v>Total sections budgétaire N° 1 à 15</v>
      </c>
      <c r="T109" s="1044"/>
      <c r="U109" s="878">
        <f>U107+U106+U105+U104+U97+U90+U89+U88+U87+U83+U82</f>
        <v>0</v>
      </c>
      <c r="V109" s="869">
        <f>V107+V106+V105+V104+V97+V90+V89+V88+V87+V83+V82</f>
        <v>0</v>
      </c>
      <c r="W109" s="831" t="e">
        <f>W107+W106+W105+W104+W97+W90+W89+W88+W87+W83+W82</f>
        <v>#VALUE!</v>
      </c>
      <c r="Y109" s="494"/>
    </row>
    <row r="110" spans="2:25" x14ac:dyDescent="0.25">
      <c r="Y110" s="495"/>
    </row>
    <row r="111" spans="2:25" x14ac:dyDescent="0.25">
      <c r="Y111" s="247"/>
    </row>
    <row r="112" spans="2:25" ht="15.75" thickBot="1" x14ac:dyDescent="0.3">
      <c r="C112" t="s">
        <v>698</v>
      </c>
      <c r="K112" t="s">
        <v>698</v>
      </c>
      <c r="S112" t="s">
        <v>698</v>
      </c>
      <c r="Y112" s="495"/>
    </row>
    <row r="113" spans="2:25" ht="18.600000000000001" customHeight="1" thickBot="1" x14ac:dyDescent="0.3">
      <c r="C113" s="1053" t="s">
        <v>506</v>
      </c>
      <c r="D113" s="1054"/>
      <c r="E113" s="1053">
        <f>B5</f>
        <v>2021</v>
      </c>
      <c r="F113" s="1060"/>
      <c r="G113" s="1054"/>
      <c r="K113" s="1053" t="s">
        <v>509</v>
      </c>
      <c r="L113" s="1054"/>
      <c r="M113" s="1053">
        <f>J4</f>
        <v>0</v>
      </c>
      <c r="N113" s="1060"/>
      <c r="O113" s="1054"/>
      <c r="S113" s="1053" t="s">
        <v>510</v>
      </c>
      <c r="T113" s="1054"/>
      <c r="U113" s="1053">
        <f>R4</f>
        <v>0</v>
      </c>
      <c r="V113" s="1060"/>
      <c r="W113" s="1054"/>
      <c r="Y113" s="896" t="s">
        <v>685</v>
      </c>
    </row>
    <row r="114" spans="2:25" ht="52.5" customHeight="1" thickBot="1" x14ac:dyDescent="0.3">
      <c r="C114" s="1051" t="s">
        <v>154</v>
      </c>
      <c r="D114" s="1052"/>
      <c r="E114" s="335"/>
      <c r="F114" s="1053" t="s">
        <v>508</v>
      </c>
      <c r="G114" s="1054"/>
      <c r="K114" s="1051" t="s">
        <v>154</v>
      </c>
      <c r="L114" s="1052"/>
      <c r="M114" s="335"/>
      <c r="N114" s="1067" t="s">
        <v>508</v>
      </c>
      <c r="O114" s="1068"/>
      <c r="S114" s="1051" t="s">
        <v>154</v>
      </c>
      <c r="T114" s="1052"/>
      <c r="U114" s="335"/>
      <c r="V114" s="1067" t="s">
        <v>508</v>
      </c>
      <c r="W114" s="1068"/>
      <c r="Y114" s="494"/>
    </row>
    <row r="115" spans="2:25" ht="19.5" thickBot="1" x14ac:dyDescent="0.3">
      <c r="C115" s="336" t="s">
        <v>155</v>
      </c>
      <c r="D115" s="337" t="s">
        <v>2</v>
      </c>
      <c r="E115" s="337"/>
      <c r="F115" s="337" t="s">
        <v>2</v>
      </c>
      <c r="G115" s="337"/>
      <c r="K115" s="336" t="s">
        <v>155</v>
      </c>
      <c r="L115" s="337" t="s">
        <v>2</v>
      </c>
      <c r="M115" s="337"/>
      <c r="N115" s="842" t="s">
        <v>2</v>
      </c>
      <c r="O115" s="842"/>
      <c r="S115" s="336" t="s">
        <v>155</v>
      </c>
      <c r="T115" s="337" t="s">
        <v>2</v>
      </c>
      <c r="U115" s="337"/>
      <c r="V115" s="842" t="s">
        <v>2</v>
      </c>
      <c r="W115" s="842"/>
      <c r="Y115" s="494"/>
    </row>
    <row r="116" spans="2:25" ht="19.5" thickBot="1" x14ac:dyDescent="0.3">
      <c r="C116" s="220">
        <f>C80</f>
        <v>1</v>
      </c>
      <c r="D116" s="305" t="str">
        <f t="shared" ref="D116:D145" si="74">D80</f>
        <v>Administration</v>
      </c>
      <c r="E116" s="338"/>
      <c r="F116" s="328">
        <f t="shared" ref="F116:F145" si="75">F80+F44+F8</f>
        <v>0</v>
      </c>
      <c r="G116" s="338"/>
      <c r="K116" s="220">
        <f>C116</f>
        <v>1</v>
      </c>
      <c r="L116" s="305" t="str">
        <f>D116</f>
        <v>Administration</v>
      </c>
      <c r="M116" s="338"/>
      <c r="N116" s="879">
        <v>0</v>
      </c>
      <c r="O116" s="843"/>
      <c r="S116" s="220">
        <f>K116</f>
        <v>1</v>
      </c>
      <c r="T116" s="305" t="str">
        <f>L116</f>
        <v>Administration</v>
      </c>
      <c r="U116" s="337"/>
      <c r="V116" s="879">
        <f t="shared" ref="V116:V145" si="76">V80+V44+V8</f>
        <v>0</v>
      </c>
      <c r="W116" s="843"/>
      <c r="Y116" s="494"/>
    </row>
    <row r="117" spans="2:25" ht="32.25" thickBot="1" x14ac:dyDescent="0.3">
      <c r="C117" s="220">
        <f t="shared" ref="C117:C145" si="77">C81</f>
        <v>2</v>
      </c>
      <c r="D117" s="305" t="str">
        <f t="shared" si="74"/>
        <v xml:space="preserve">Conseils en gestion des déchets et relations publiques </v>
      </c>
      <c r="E117" s="338"/>
      <c r="F117" s="328">
        <f t="shared" si="75"/>
        <v>0</v>
      </c>
      <c r="G117" s="338"/>
      <c r="K117" s="220">
        <f t="shared" ref="K117:K143" si="78">C117</f>
        <v>2</v>
      </c>
      <c r="L117" s="305" t="str">
        <f t="shared" ref="L117:L144" si="79">D117</f>
        <v xml:space="preserve">Conseils en gestion des déchets et relations publiques </v>
      </c>
      <c r="M117" s="338"/>
      <c r="N117" s="879">
        <v>0</v>
      </c>
      <c r="O117" s="843"/>
      <c r="S117" s="220">
        <f t="shared" ref="S117:S143" si="80">K117</f>
        <v>2</v>
      </c>
      <c r="T117" s="305" t="str">
        <f t="shared" ref="T117:T144" si="81">L117</f>
        <v xml:space="preserve">Conseils en gestion des déchets et relations publiques </v>
      </c>
      <c r="U117" s="338"/>
      <c r="V117" s="879">
        <f t="shared" si="76"/>
        <v>0</v>
      </c>
      <c r="W117" s="843"/>
      <c r="Y117" s="494"/>
    </row>
    <row r="118" spans="2:25" ht="16.5" thickBot="1" x14ac:dyDescent="0.3">
      <c r="C118" s="220">
        <f t="shared" si="77"/>
        <v>3</v>
      </c>
      <c r="D118" s="305" t="str">
        <f t="shared" si="74"/>
        <v>Parc de recyclage</v>
      </c>
      <c r="E118" s="171"/>
      <c r="F118" s="328">
        <f t="shared" si="75"/>
        <v>0</v>
      </c>
      <c r="G118" s="171"/>
      <c r="K118" s="220">
        <f t="shared" si="78"/>
        <v>3</v>
      </c>
      <c r="L118" s="305" t="str">
        <f t="shared" si="79"/>
        <v>Parc de recyclage</v>
      </c>
      <c r="M118" s="171"/>
      <c r="N118" s="879">
        <f t="shared" ref="N118:N145" si="82">N82+N46+N10</f>
        <v>0</v>
      </c>
      <c r="O118" s="844"/>
      <c r="S118" s="220">
        <f t="shared" si="80"/>
        <v>3</v>
      </c>
      <c r="T118" s="305" t="str">
        <f t="shared" si="81"/>
        <v>Parc de recyclage</v>
      </c>
      <c r="U118" s="338"/>
      <c r="V118" s="879">
        <f t="shared" si="76"/>
        <v>0</v>
      </c>
      <c r="W118" s="844"/>
      <c r="Y118" s="494"/>
    </row>
    <row r="119" spans="2:25" ht="16.5" thickBot="1" x14ac:dyDescent="0.3">
      <c r="C119" s="220">
        <f t="shared" si="77"/>
        <v>4</v>
      </c>
      <c r="D119" s="305" t="str">
        <f t="shared" si="74"/>
        <v>Centre de collecte communal</v>
      </c>
      <c r="E119" s="171"/>
      <c r="F119" s="328">
        <f t="shared" si="75"/>
        <v>0</v>
      </c>
      <c r="G119" s="171"/>
      <c r="K119" s="220">
        <f t="shared" si="78"/>
        <v>4</v>
      </c>
      <c r="L119" s="305" t="str">
        <f t="shared" si="79"/>
        <v>Centre de collecte communal</v>
      </c>
      <c r="M119" s="171"/>
      <c r="N119" s="879">
        <f t="shared" si="82"/>
        <v>0</v>
      </c>
      <c r="O119" s="844"/>
      <c r="S119" s="220">
        <f t="shared" si="80"/>
        <v>4</v>
      </c>
      <c r="T119" s="305" t="str">
        <f t="shared" si="81"/>
        <v>Centre de collecte communal</v>
      </c>
      <c r="U119" s="171"/>
      <c r="V119" s="879">
        <f t="shared" si="76"/>
        <v>0</v>
      </c>
      <c r="W119" s="844"/>
      <c r="Y119" s="494"/>
    </row>
    <row r="120" spans="2:25" ht="15" customHeight="1" thickBot="1" x14ac:dyDescent="0.3">
      <c r="B120" s="1040" t="str">
        <f>D123</f>
        <v>Conteneurs publics</v>
      </c>
      <c r="C120" s="310" t="str">
        <f t="shared" si="77"/>
        <v>5.1</v>
      </c>
      <c r="D120" s="311" t="str">
        <f t="shared" si="74"/>
        <v>Papier / carton</v>
      </c>
      <c r="E120" s="339"/>
      <c r="F120" s="329">
        <f t="shared" si="75"/>
        <v>0</v>
      </c>
      <c r="G120" s="339"/>
      <c r="J120" s="1040" t="str">
        <f>L123</f>
        <v>Conteneurs publics</v>
      </c>
      <c r="K120" s="310" t="str">
        <f t="shared" si="78"/>
        <v>5.1</v>
      </c>
      <c r="L120" s="311" t="str">
        <f t="shared" si="79"/>
        <v>Papier / carton</v>
      </c>
      <c r="M120" s="339"/>
      <c r="N120" s="880">
        <v>0</v>
      </c>
      <c r="O120" s="845"/>
      <c r="R120" s="1040" t="str">
        <f>T123</f>
        <v>Conteneurs publics</v>
      </c>
      <c r="S120" s="310" t="str">
        <f t="shared" si="80"/>
        <v>5.1</v>
      </c>
      <c r="T120" s="311" t="str">
        <f t="shared" si="81"/>
        <v>Papier / carton</v>
      </c>
      <c r="U120" s="171"/>
      <c r="V120" s="880">
        <f t="shared" si="76"/>
        <v>0</v>
      </c>
      <c r="W120" s="845"/>
      <c r="Y120" s="494"/>
    </row>
    <row r="121" spans="2:25" ht="15.75" thickBot="1" x14ac:dyDescent="0.3">
      <c r="B121" s="1041"/>
      <c r="C121" s="310" t="str">
        <f t="shared" si="77"/>
        <v>5.2</v>
      </c>
      <c r="D121" s="311" t="str">
        <f t="shared" si="74"/>
        <v xml:space="preserve">Verre d'emballage </v>
      </c>
      <c r="E121" s="339"/>
      <c r="F121" s="329">
        <f t="shared" si="75"/>
        <v>0</v>
      </c>
      <c r="G121" s="339"/>
      <c r="J121" s="1041"/>
      <c r="K121" s="310" t="str">
        <f t="shared" si="78"/>
        <v>5.2</v>
      </c>
      <c r="L121" s="311" t="str">
        <f t="shared" si="79"/>
        <v xml:space="preserve">Verre d'emballage </v>
      </c>
      <c r="M121" s="339"/>
      <c r="N121" s="880">
        <f t="shared" si="82"/>
        <v>0</v>
      </c>
      <c r="O121" s="845"/>
      <c r="R121" s="1041"/>
      <c r="S121" s="310" t="str">
        <f t="shared" si="80"/>
        <v>5.2</v>
      </c>
      <c r="T121" s="311" t="str">
        <f t="shared" si="81"/>
        <v xml:space="preserve">Verre d'emballage </v>
      </c>
      <c r="U121" s="339"/>
      <c r="V121" s="880">
        <f t="shared" si="76"/>
        <v>0</v>
      </c>
      <c r="W121" s="845"/>
      <c r="Y121" s="494"/>
    </row>
    <row r="122" spans="2:25" ht="15.75" thickBot="1" x14ac:dyDescent="0.3">
      <c r="B122" s="1041"/>
      <c r="C122" s="310" t="str">
        <f t="shared" si="77"/>
        <v>5.3</v>
      </c>
      <c r="D122" s="311" t="str">
        <f t="shared" si="74"/>
        <v>Autres</v>
      </c>
      <c r="E122" s="339"/>
      <c r="F122" s="329">
        <f t="shared" si="75"/>
        <v>0</v>
      </c>
      <c r="G122" s="339"/>
      <c r="J122" s="1041"/>
      <c r="K122" s="310" t="str">
        <f t="shared" si="78"/>
        <v>5.3</v>
      </c>
      <c r="L122" s="311" t="str">
        <f t="shared" si="79"/>
        <v>Autres</v>
      </c>
      <c r="M122" s="339"/>
      <c r="N122" s="880">
        <f t="shared" si="82"/>
        <v>0</v>
      </c>
      <c r="O122" s="845"/>
      <c r="R122" s="1041"/>
      <c r="S122" s="310" t="str">
        <f t="shared" si="80"/>
        <v>5.3</v>
      </c>
      <c r="T122" s="311" t="str">
        <f t="shared" si="81"/>
        <v>Autres</v>
      </c>
      <c r="U122" s="339"/>
      <c r="V122" s="880">
        <f t="shared" si="76"/>
        <v>0</v>
      </c>
      <c r="W122" s="845"/>
      <c r="Y122" s="494"/>
    </row>
    <row r="123" spans="2:25" ht="37.5" customHeight="1" thickBot="1" x14ac:dyDescent="0.3">
      <c r="B123" s="1042"/>
      <c r="C123" s="220">
        <f t="shared" si="77"/>
        <v>5</v>
      </c>
      <c r="D123" s="305" t="str">
        <f t="shared" si="74"/>
        <v>Conteneurs publics</v>
      </c>
      <c r="E123" s="170"/>
      <c r="F123" s="313">
        <f t="shared" si="75"/>
        <v>0</v>
      </c>
      <c r="G123" s="170"/>
      <c r="J123" s="1042"/>
      <c r="K123" s="220">
        <f t="shared" si="78"/>
        <v>5</v>
      </c>
      <c r="L123" s="305" t="str">
        <f t="shared" si="79"/>
        <v>Conteneurs publics</v>
      </c>
      <c r="M123" s="170"/>
      <c r="N123" s="868">
        <f t="shared" si="82"/>
        <v>0</v>
      </c>
      <c r="O123" s="846"/>
      <c r="R123" s="1042"/>
      <c r="S123" s="220">
        <f t="shared" si="80"/>
        <v>5</v>
      </c>
      <c r="T123" s="305" t="str">
        <f t="shared" si="81"/>
        <v>Conteneurs publics</v>
      </c>
      <c r="U123" s="339"/>
      <c r="V123" s="868">
        <f t="shared" si="76"/>
        <v>0</v>
      </c>
      <c r="W123" s="846"/>
      <c r="Y123" s="494"/>
    </row>
    <row r="124" spans="2:25" ht="16.5" thickBot="1" x14ac:dyDescent="0.3">
      <c r="C124" s="220">
        <f t="shared" si="77"/>
        <v>6</v>
      </c>
      <c r="D124" s="305" t="str">
        <f t="shared" si="74"/>
        <v>Poubelles publiques</v>
      </c>
      <c r="E124" s="171"/>
      <c r="F124" s="328">
        <f t="shared" si="75"/>
        <v>0</v>
      </c>
      <c r="G124" s="171"/>
      <c r="K124" s="220">
        <f t="shared" si="78"/>
        <v>6</v>
      </c>
      <c r="L124" s="305" t="str">
        <f t="shared" si="79"/>
        <v>Poubelles publiques</v>
      </c>
      <c r="M124" s="171"/>
      <c r="N124" s="879">
        <f t="shared" si="82"/>
        <v>0</v>
      </c>
      <c r="O124" s="844"/>
      <c r="S124" s="220">
        <f t="shared" si="80"/>
        <v>6</v>
      </c>
      <c r="T124" s="305" t="str">
        <f t="shared" si="81"/>
        <v>Poubelles publiques</v>
      </c>
      <c r="U124" s="170"/>
      <c r="V124" s="879">
        <f t="shared" si="76"/>
        <v>0</v>
      </c>
      <c r="W124" s="844"/>
      <c r="Y124" s="494"/>
    </row>
    <row r="125" spans="2:25" ht="16.5" thickBot="1" x14ac:dyDescent="0.3">
      <c r="C125" s="220">
        <f t="shared" si="77"/>
        <v>7</v>
      </c>
      <c r="D125" s="305" t="str">
        <f t="shared" si="74"/>
        <v xml:space="preserve">Littering </v>
      </c>
      <c r="E125" s="171"/>
      <c r="F125" s="328">
        <f t="shared" si="75"/>
        <v>0</v>
      </c>
      <c r="G125" s="171"/>
      <c r="K125" s="220">
        <f t="shared" si="78"/>
        <v>7</v>
      </c>
      <c r="L125" s="305" t="str">
        <f t="shared" si="79"/>
        <v xml:space="preserve">Littering </v>
      </c>
      <c r="M125" s="171"/>
      <c r="N125" s="879">
        <f t="shared" si="82"/>
        <v>0</v>
      </c>
      <c r="O125" s="844"/>
      <c r="S125" s="220">
        <f t="shared" si="80"/>
        <v>7</v>
      </c>
      <c r="T125" s="305" t="str">
        <f t="shared" si="81"/>
        <v xml:space="preserve">Littering </v>
      </c>
      <c r="U125" s="171"/>
      <c r="V125" s="879">
        <f t="shared" si="76"/>
        <v>0</v>
      </c>
      <c r="W125" s="844"/>
      <c r="Y125" s="494"/>
    </row>
    <row r="126" spans="2:25" ht="16.5" thickBot="1" x14ac:dyDescent="0.3">
      <c r="C126" s="220">
        <f t="shared" si="77"/>
        <v>8</v>
      </c>
      <c r="D126" s="305" t="str">
        <f t="shared" si="74"/>
        <v xml:space="preserve">Nettoyage des rues </v>
      </c>
      <c r="E126" s="171"/>
      <c r="F126" s="328">
        <f t="shared" si="75"/>
        <v>0</v>
      </c>
      <c r="G126" s="171"/>
      <c r="K126" s="220">
        <f t="shared" si="78"/>
        <v>8</v>
      </c>
      <c r="L126" s="305" t="str">
        <f t="shared" si="79"/>
        <v xml:space="preserve">Nettoyage des rues </v>
      </c>
      <c r="M126" s="171"/>
      <c r="N126" s="879">
        <f t="shared" si="82"/>
        <v>0</v>
      </c>
      <c r="O126" s="844"/>
      <c r="S126" s="220">
        <f t="shared" si="80"/>
        <v>8</v>
      </c>
      <c r="T126" s="305" t="str">
        <f t="shared" si="81"/>
        <v xml:space="preserve">Nettoyage des rues </v>
      </c>
      <c r="U126" s="171"/>
      <c r="V126" s="879">
        <f t="shared" si="76"/>
        <v>0</v>
      </c>
      <c r="W126" s="844"/>
      <c r="Y126" s="494"/>
    </row>
    <row r="127" spans="2:25" ht="32.25" thickBot="1" x14ac:dyDescent="0.3">
      <c r="C127" s="220" t="str">
        <f t="shared" si="77"/>
        <v>9</v>
      </c>
      <c r="D127" s="305" t="str">
        <f t="shared" si="74"/>
        <v>Déchets de marchés et de manifestations</v>
      </c>
      <c r="E127" s="171"/>
      <c r="F127" s="328">
        <f t="shared" si="75"/>
        <v>0</v>
      </c>
      <c r="G127" s="171"/>
      <c r="K127" s="220" t="str">
        <f t="shared" si="78"/>
        <v>9</v>
      </c>
      <c r="L127" s="305" t="str">
        <f t="shared" si="79"/>
        <v>Déchets de marchés et de manifestations</v>
      </c>
      <c r="M127" s="171"/>
      <c r="N127" s="879">
        <f t="shared" si="82"/>
        <v>0</v>
      </c>
      <c r="O127" s="844"/>
      <c r="S127" s="220" t="str">
        <f t="shared" si="80"/>
        <v>9</v>
      </c>
      <c r="T127" s="305" t="str">
        <f t="shared" si="81"/>
        <v>Déchets de marchés et de manifestations</v>
      </c>
      <c r="U127" s="171"/>
      <c r="V127" s="879">
        <f t="shared" si="76"/>
        <v>0</v>
      </c>
      <c r="W127" s="844"/>
      <c r="Y127" s="494"/>
    </row>
    <row r="128" spans="2:25" ht="15" customHeight="1" thickBot="1" x14ac:dyDescent="0.3">
      <c r="B128" s="1040" t="str">
        <f>D133</f>
        <v>Collectes à domicile avec récipients</v>
      </c>
      <c r="C128" s="310" t="str">
        <f t="shared" si="77"/>
        <v>10.1</v>
      </c>
      <c r="D128" s="311" t="str">
        <f t="shared" si="74"/>
        <v>Biodéchets</v>
      </c>
      <c r="E128" s="339"/>
      <c r="F128" s="329">
        <f t="shared" si="75"/>
        <v>0</v>
      </c>
      <c r="G128" s="339"/>
      <c r="J128" s="1040" t="str">
        <f>L133</f>
        <v>Collectes à domicile avec récipients</v>
      </c>
      <c r="K128" s="310" t="str">
        <f t="shared" si="78"/>
        <v>10.1</v>
      </c>
      <c r="L128" s="311" t="str">
        <f t="shared" si="79"/>
        <v>Biodéchets</v>
      </c>
      <c r="M128" s="339"/>
      <c r="N128" s="880">
        <f t="shared" si="82"/>
        <v>0</v>
      </c>
      <c r="O128" s="845"/>
      <c r="R128" s="1040" t="str">
        <f>T133</f>
        <v>Collectes à domicile avec récipients</v>
      </c>
      <c r="S128" s="310" t="str">
        <f t="shared" si="80"/>
        <v>10.1</v>
      </c>
      <c r="T128" s="311" t="str">
        <f t="shared" si="81"/>
        <v>Biodéchets</v>
      </c>
      <c r="U128" s="171"/>
      <c r="V128" s="881">
        <f t="shared" si="76"/>
        <v>0</v>
      </c>
      <c r="W128" s="845"/>
      <c r="Y128" s="494"/>
    </row>
    <row r="129" spans="2:25" ht="15.75" thickBot="1" x14ac:dyDescent="0.3">
      <c r="B129" s="1041"/>
      <c r="C129" s="310" t="str">
        <f t="shared" si="77"/>
        <v>10.2</v>
      </c>
      <c r="D129" s="311" t="str">
        <f t="shared" si="74"/>
        <v>Déchets verts</v>
      </c>
      <c r="E129" s="339"/>
      <c r="F129" s="329">
        <f t="shared" si="75"/>
        <v>0</v>
      </c>
      <c r="G129" s="339"/>
      <c r="J129" s="1041"/>
      <c r="K129" s="310" t="str">
        <f t="shared" si="78"/>
        <v>10.2</v>
      </c>
      <c r="L129" s="311" t="str">
        <f t="shared" si="79"/>
        <v>Déchets verts</v>
      </c>
      <c r="M129" s="339"/>
      <c r="N129" s="880">
        <f t="shared" si="82"/>
        <v>0</v>
      </c>
      <c r="O129" s="845"/>
      <c r="R129" s="1041"/>
      <c r="S129" s="310" t="str">
        <f t="shared" si="80"/>
        <v>10.2</v>
      </c>
      <c r="T129" s="311" t="str">
        <f t="shared" si="81"/>
        <v>Déchets verts</v>
      </c>
      <c r="U129" s="339"/>
      <c r="V129" s="881">
        <f t="shared" si="76"/>
        <v>0</v>
      </c>
      <c r="W129" s="845"/>
      <c r="Y129" s="494"/>
    </row>
    <row r="130" spans="2:25" ht="15.75" thickBot="1" x14ac:dyDescent="0.3">
      <c r="B130" s="1041"/>
      <c r="C130" s="310" t="str">
        <f t="shared" si="77"/>
        <v>10.3</v>
      </c>
      <c r="D130" s="311" t="str">
        <f t="shared" si="74"/>
        <v>Papier / carton</v>
      </c>
      <c r="E130" s="339"/>
      <c r="F130" s="329">
        <f t="shared" si="75"/>
        <v>0</v>
      </c>
      <c r="G130" s="339"/>
      <c r="J130" s="1041"/>
      <c r="K130" s="310" t="str">
        <f t="shared" si="78"/>
        <v>10.3</v>
      </c>
      <c r="L130" s="311" t="str">
        <f t="shared" si="79"/>
        <v>Papier / carton</v>
      </c>
      <c r="M130" s="339"/>
      <c r="N130" s="880">
        <f t="shared" si="82"/>
        <v>0</v>
      </c>
      <c r="O130" s="845"/>
      <c r="R130" s="1041"/>
      <c r="S130" s="310" t="str">
        <f t="shared" si="80"/>
        <v>10.3</v>
      </c>
      <c r="T130" s="311" t="str">
        <f t="shared" si="81"/>
        <v>Papier / carton</v>
      </c>
      <c r="U130" s="339"/>
      <c r="V130" s="881">
        <f t="shared" si="76"/>
        <v>0</v>
      </c>
      <c r="W130" s="845"/>
      <c r="Y130" s="494"/>
    </row>
    <row r="131" spans="2:25" ht="15.75" thickBot="1" x14ac:dyDescent="0.3">
      <c r="B131" s="1041"/>
      <c r="C131" s="310" t="str">
        <f t="shared" si="77"/>
        <v>10.4</v>
      </c>
      <c r="D131" s="311" t="str">
        <f t="shared" si="74"/>
        <v xml:space="preserve">Verre d'emballage </v>
      </c>
      <c r="E131" s="339"/>
      <c r="F131" s="329">
        <f t="shared" si="75"/>
        <v>0</v>
      </c>
      <c r="G131" s="339"/>
      <c r="J131" s="1041"/>
      <c r="K131" s="310" t="str">
        <f t="shared" si="78"/>
        <v>10.4</v>
      </c>
      <c r="L131" s="311" t="str">
        <f t="shared" si="79"/>
        <v xml:space="preserve">Verre d'emballage </v>
      </c>
      <c r="M131" s="339"/>
      <c r="N131" s="880">
        <f t="shared" si="82"/>
        <v>0</v>
      </c>
      <c r="O131" s="845"/>
      <c r="R131" s="1041"/>
      <c r="S131" s="310" t="str">
        <f t="shared" si="80"/>
        <v>10.4</v>
      </c>
      <c r="T131" s="311" t="str">
        <f t="shared" si="81"/>
        <v xml:space="preserve">Verre d'emballage </v>
      </c>
      <c r="U131" s="339"/>
      <c r="V131" s="881">
        <f t="shared" si="76"/>
        <v>0</v>
      </c>
      <c r="W131" s="845"/>
      <c r="Y131" s="494"/>
    </row>
    <row r="132" spans="2:25" ht="15.75" thickBot="1" x14ac:dyDescent="0.3">
      <c r="B132" s="1041"/>
      <c r="C132" s="315" t="str">
        <f t="shared" si="77"/>
        <v>10.5</v>
      </c>
      <c r="D132" s="311" t="str">
        <f t="shared" si="74"/>
        <v>Autres</v>
      </c>
      <c r="E132" s="339"/>
      <c r="F132" s="329">
        <f t="shared" si="75"/>
        <v>0</v>
      </c>
      <c r="G132" s="339"/>
      <c r="J132" s="1041"/>
      <c r="K132" s="315" t="str">
        <f t="shared" si="78"/>
        <v>10.5</v>
      </c>
      <c r="L132" s="311" t="str">
        <f t="shared" si="79"/>
        <v>Autres</v>
      </c>
      <c r="M132" s="339"/>
      <c r="N132" s="880">
        <f t="shared" si="82"/>
        <v>0</v>
      </c>
      <c r="O132" s="845"/>
      <c r="R132" s="1041"/>
      <c r="S132" s="315" t="str">
        <f t="shared" si="80"/>
        <v>10.5</v>
      </c>
      <c r="T132" s="311" t="str">
        <f t="shared" si="81"/>
        <v>Autres</v>
      </c>
      <c r="U132" s="339"/>
      <c r="V132" s="881">
        <f t="shared" si="76"/>
        <v>0</v>
      </c>
      <c r="W132" s="845"/>
      <c r="Y132" s="494"/>
    </row>
    <row r="133" spans="2:25" ht="36" customHeight="1" thickBot="1" x14ac:dyDescent="0.3">
      <c r="B133" s="1042"/>
      <c r="C133" s="220">
        <f t="shared" si="77"/>
        <v>10</v>
      </c>
      <c r="D133" s="305" t="str">
        <f t="shared" si="74"/>
        <v>Collectes à domicile avec récipients</v>
      </c>
      <c r="E133" s="171"/>
      <c r="F133" s="316">
        <f t="shared" si="75"/>
        <v>0</v>
      </c>
      <c r="G133" s="171"/>
      <c r="J133" s="1042"/>
      <c r="K133" s="220">
        <f t="shared" si="78"/>
        <v>10</v>
      </c>
      <c r="L133" s="305" t="str">
        <f t="shared" si="79"/>
        <v>Collectes à domicile avec récipients</v>
      </c>
      <c r="M133" s="171"/>
      <c r="N133" s="869">
        <f t="shared" si="82"/>
        <v>0</v>
      </c>
      <c r="O133" s="844"/>
      <c r="R133" s="1042"/>
      <c r="S133" s="220">
        <f t="shared" si="80"/>
        <v>10</v>
      </c>
      <c r="T133" s="305" t="str">
        <f t="shared" si="81"/>
        <v>Collectes à domicile avec récipients</v>
      </c>
      <c r="U133" s="339"/>
      <c r="V133" s="869">
        <f t="shared" si="76"/>
        <v>0</v>
      </c>
      <c r="W133" s="844"/>
      <c r="Y133" s="494"/>
    </row>
    <row r="134" spans="2:25" ht="15" customHeight="1" thickBot="1" x14ac:dyDescent="0.3">
      <c r="B134" s="1040" t="str">
        <f>D140</f>
        <v xml:space="preserve">Collectes à domicile  en vrac </v>
      </c>
      <c r="C134" s="310" t="str">
        <f t="shared" si="77"/>
        <v>11.1</v>
      </c>
      <c r="D134" s="311" t="str">
        <f t="shared" si="74"/>
        <v>Déchets verts</v>
      </c>
      <c r="E134" s="339"/>
      <c r="F134" s="329">
        <f t="shared" si="75"/>
        <v>0</v>
      </c>
      <c r="G134" s="339"/>
      <c r="J134" s="1040" t="str">
        <f>L140</f>
        <v xml:space="preserve">Collectes à domicile  en vrac </v>
      </c>
      <c r="K134" s="310" t="str">
        <f t="shared" si="78"/>
        <v>11.1</v>
      </c>
      <c r="L134" s="311" t="str">
        <f t="shared" si="79"/>
        <v>Déchets verts</v>
      </c>
      <c r="M134" s="339"/>
      <c r="N134" s="880">
        <f t="shared" si="82"/>
        <v>0</v>
      </c>
      <c r="O134" s="845"/>
      <c r="R134" s="1040" t="str">
        <f>T140</f>
        <v xml:space="preserve">Collectes à domicile  en vrac </v>
      </c>
      <c r="S134" s="310" t="str">
        <f t="shared" si="80"/>
        <v>11.1</v>
      </c>
      <c r="T134" s="311" t="str">
        <f t="shared" si="81"/>
        <v>Déchets verts</v>
      </c>
      <c r="U134" s="171"/>
      <c r="V134" s="881">
        <f t="shared" si="76"/>
        <v>0</v>
      </c>
      <c r="W134" s="845"/>
      <c r="Y134" s="494"/>
    </row>
    <row r="135" spans="2:25" ht="15.75" thickBot="1" x14ac:dyDescent="0.3">
      <c r="B135" s="1041"/>
      <c r="C135" s="310" t="str">
        <f t="shared" si="77"/>
        <v>11.2</v>
      </c>
      <c r="D135" s="311" t="str">
        <f t="shared" si="74"/>
        <v>Ferraille</v>
      </c>
      <c r="E135" s="339"/>
      <c r="F135" s="329">
        <f t="shared" si="75"/>
        <v>0</v>
      </c>
      <c r="G135" s="339"/>
      <c r="J135" s="1041"/>
      <c r="K135" s="310" t="str">
        <f t="shared" si="78"/>
        <v>11.2</v>
      </c>
      <c r="L135" s="311" t="str">
        <f t="shared" si="79"/>
        <v>Ferraille</v>
      </c>
      <c r="M135" s="339"/>
      <c r="N135" s="880">
        <f t="shared" si="82"/>
        <v>0</v>
      </c>
      <c r="O135" s="845"/>
      <c r="R135" s="1041"/>
      <c r="S135" s="310" t="str">
        <f t="shared" si="80"/>
        <v>11.2</v>
      </c>
      <c r="T135" s="311" t="str">
        <f t="shared" si="81"/>
        <v>Ferraille</v>
      </c>
      <c r="U135" s="339"/>
      <c r="V135" s="881">
        <f t="shared" si="76"/>
        <v>0</v>
      </c>
      <c r="W135" s="845"/>
      <c r="Y135" s="494"/>
    </row>
    <row r="136" spans="2:25" ht="15.75" thickBot="1" x14ac:dyDescent="0.3">
      <c r="B136" s="1041"/>
      <c r="C136" s="310" t="str">
        <f t="shared" si="77"/>
        <v>11.3</v>
      </c>
      <c r="D136" s="311" t="str">
        <f t="shared" si="74"/>
        <v>Déchets électroniques</v>
      </c>
      <c r="E136" s="339"/>
      <c r="F136" s="329">
        <f t="shared" si="75"/>
        <v>0</v>
      </c>
      <c r="G136" s="339"/>
      <c r="J136" s="1041"/>
      <c r="K136" s="310" t="str">
        <f t="shared" si="78"/>
        <v>11.3</v>
      </c>
      <c r="L136" s="311" t="str">
        <f t="shared" si="79"/>
        <v>Déchets électroniques</v>
      </c>
      <c r="M136" s="339"/>
      <c r="N136" s="880">
        <f t="shared" si="82"/>
        <v>0</v>
      </c>
      <c r="O136" s="845"/>
      <c r="R136" s="1041"/>
      <c r="S136" s="310" t="str">
        <f t="shared" si="80"/>
        <v>11.3</v>
      </c>
      <c r="T136" s="311" t="str">
        <f t="shared" si="81"/>
        <v>Déchets électroniques</v>
      </c>
      <c r="U136" s="339"/>
      <c r="V136" s="881">
        <f t="shared" si="76"/>
        <v>0</v>
      </c>
      <c r="W136" s="845"/>
      <c r="Y136" s="494"/>
    </row>
    <row r="137" spans="2:25" ht="15.75" thickBot="1" x14ac:dyDescent="0.3">
      <c r="B137" s="1041"/>
      <c r="C137" s="310" t="str">
        <f t="shared" si="77"/>
        <v>11.4</v>
      </c>
      <c r="D137" s="311" t="str">
        <f t="shared" si="74"/>
        <v>Sacs -PMG</v>
      </c>
      <c r="E137" s="339"/>
      <c r="F137" s="329">
        <f t="shared" si="75"/>
        <v>0</v>
      </c>
      <c r="G137" s="339"/>
      <c r="J137" s="1041"/>
      <c r="K137" s="310" t="str">
        <f t="shared" si="78"/>
        <v>11.4</v>
      </c>
      <c r="L137" s="311" t="str">
        <f t="shared" si="79"/>
        <v>Sacs -PMG</v>
      </c>
      <c r="M137" s="339"/>
      <c r="N137" s="880">
        <f t="shared" si="82"/>
        <v>0</v>
      </c>
      <c r="O137" s="845"/>
      <c r="R137" s="1041"/>
      <c r="S137" s="310" t="str">
        <f t="shared" si="80"/>
        <v>11.4</v>
      </c>
      <c r="T137" s="311" t="str">
        <f t="shared" si="81"/>
        <v>Sacs -PMG</v>
      </c>
      <c r="U137" s="339"/>
      <c r="V137" s="881">
        <f t="shared" si="76"/>
        <v>0</v>
      </c>
      <c r="W137" s="845"/>
      <c r="Y137" s="494"/>
    </row>
    <row r="138" spans="2:25" ht="15.75" thickBot="1" x14ac:dyDescent="0.3">
      <c r="B138" s="1041"/>
      <c r="C138" s="310" t="str">
        <f t="shared" si="77"/>
        <v>11.5</v>
      </c>
      <c r="D138" s="311" t="str">
        <f t="shared" si="74"/>
        <v>Vêtements usagés en sac</v>
      </c>
      <c r="E138" s="339"/>
      <c r="F138" s="329">
        <f t="shared" si="75"/>
        <v>0</v>
      </c>
      <c r="G138" s="339"/>
      <c r="J138" s="1041"/>
      <c r="K138" s="310" t="str">
        <f t="shared" si="78"/>
        <v>11.5</v>
      </c>
      <c r="L138" s="311" t="str">
        <f t="shared" si="79"/>
        <v>Vêtements usagés en sac</v>
      </c>
      <c r="M138" s="339"/>
      <c r="N138" s="880">
        <f t="shared" si="82"/>
        <v>0</v>
      </c>
      <c r="O138" s="845"/>
      <c r="R138" s="1041"/>
      <c r="S138" s="310" t="str">
        <f t="shared" si="80"/>
        <v>11.5</v>
      </c>
      <c r="T138" s="311" t="str">
        <f t="shared" si="81"/>
        <v>Vêtements usagés en sac</v>
      </c>
      <c r="U138" s="339"/>
      <c r="V138" s="881">
        <f t="shared" si="76"/>
        <v>0</v>
      </c>
      <c r="W138" s="845"/>
      <c r="Y138" s="494"/>
    </row>
    <row r="139" spans="2:25" ht="15.75" thickBot="1" x14ac:dyDescent="0.3">
      <c r="B139" s="1041"/>
      <c r="C139" s="315" t="str">
        <f t="shared" si="77"/>
        <v>11.6</v>
      </c>
      <c r="D139" s="311" t="str">
        <f t="shared" si="74"/>
        <v>Autre</v>
      </c>
      <c r="E139" s="339"/>
      <c r="F139" s="329">
        <f t="shared" si="75"/>
        <v>0</v>
      </c>
      <c r="G139" s="339"/>
      <c r="J139" s="1041"/>
      <c r="K139" s="315" t="str">
        <f t="shared" si="78"/>
        <v>11.6</v>
      </c>
      <c r="L139" s="311" t="str">
        <f t="shared" si="79"/>
        <v>Autre</v>
      </c>
      <c r="M139" s="339"/>
      <c r="N139" s="880">
        <f t="shared" si="82"/>
        <v>0</v>
      </c>
      <c r="O139" s="845"/>
      <c r="R139" s="1041"/>
      <c r="S139" s="315" t="str">
        <f t="shared" si="80"/>
        <v>11.6</v>
      </c>
      <c r="T139" s="311" t="str">
        <f t="shared" si="81"/>
        <v>Autre</v>
      </c>
      <c r="U139" s="339"/>
      <c r="V139" s="881">
        <f t="shared" si="76"/>
        <v>0</v>
      </c>
      <c r="W139" s="845"/>
      <c r="Y139" s="494"/>
    </row>
    <row r="140" spans="2:25" ht="58.5" customHeight="1" thickBot="1" x14ac:dyDescent="0.3">
      <c r="B140" s="1042"/>
      <c r="C140" s="220">
        <f t="shared" si="77"/>
        <v>11</v>
      </c>
      <c r="D140" s="305" t="str">
        <f t="shared" si="74"/>
        <v xml:space="preserve">Collectes à domicile  en vrac </v>
      </c>
      <c r="E140" s="171"/>
      <c r="F140" s="316">
        <f t="shared" si="75"/>
        <v>0</v>
      </c>
      <c r="G140" s="171"/>
      <c r="J140" s="1042"/>
      <c r="K140" s="220">
        <f t="shared" si="78"/>
        <v>11</v>
      </c>
      <c r="L140" s="305" t="str">
        <f t="shared" si="79"/>
        <v xml:space="preserve">Collectes à domicile  en vrac </v>
      </c>
      <c r="M140" s="171"/>
      <c r="N140" s="869">
        <f t="shared" si="82"/>
        <v>0</v>
      </c>
      <c r="O140" s="844"/>
      <c r="R140" s="1042"/>
      <c r="S140" s="220">
        <f t="shared" si="80"/>
        <v>11</v>
      </c>
      <c r="T140" s="305" t="str">
        <f t="shared" si="81"/>
        <v xml:space="preserve">Collectes à domicile  en vrac </v>
      </c>
      <c r="U140" s="339"/>
      <c r="V140" s="869">
        <f t="shared" si="76"/>
        <v>0</v>
      </c>
      <c r="W140" s="844"/>
      <c r="Y140" s="494"/>
    </row>
    <row r="141" spans="2:25" ht="32.25" thickBot="1" x14ac:dyDescent="0.3">
      <c r="C141" s="220" t="str">
        <f t="shared" si="77"/>
        <v>12</v>
      </c>
      <c r="D141" s="305" t="str">
        <f t="shared" si="74"/>
        <v>Installation de compostage / de méthanisation</v>
      </c>
      <c r="E141" s="171"/>
      <c r="F141" s="328">
        <f t="shared" si="75"/>
        <v>0</v>
      </c>
      <c r="G141" s="171"/>
      <c r="K141" s="220" t="str">
        <f t="shared" si="78"/>
        <v>12</v>
      </c>
      <c r="L141" s="305" t="str">
        <f t="shared" si="79"/>
        <v>Installation de compostage / de méthanisation</v>
      </c>
      <c r="M141" s="171"/>
      <c r="N141" s="879">
        <f t="shared" si="82"/>
        <v>0</v>
      </c>
      <c r="O141" s="844"/>
      <c r="S141" s="220" t="str">
        <f t="shared" si="80"/>
        <v>12</v>
      </c>
      <c r="T141" s="305" t="str">
        <f t="shared" si="81"/>
        <v>Installation de compostage / de méthanisation</v>
      </c>
      <c r="U141" s="171"/>
      <c r="V141" s="879">
        <f t="shared" si="76"/>
        <v>0</v>
      </c>
      <c r="W141" s="844"/>
      <c r="Y141" s="494"/>
    </row>
    <row r="142" spans="2:25" ht="36" customHeight="1" thickBot="1" x14ac:dyDescent="0.3">
      <c r="C142" s="220" t="str">
        <f t="shared" si="77"/>
        <v>13</v>
      </c>
      <c r="D142" s="305" t="str">
        <f t="shared" si="74"/>
        <v>Collecte des déchets résiduels</v>
      </c>
      <c r="E142" s="171"/>
      <c r="F142" s="328">
        <f t="shared" si="75"/>
        <v>0</v>
      </c>
      <c r="G142" s="171"/>
      <c r="K142" s="220" t="str">
        <f t="shared" si="78"/>
        <v>13</v>
      </c>
      <c r="L142" s="305" t="str">
        <f t="shared" si="79"/>
        <v>Collecte des déchets résiduels</v>
      </c>
      <c r="M142" s="171"/>
      <c r="N142" s="879">
        <f t="shared" si="82"/>
        <v>0</v>
      </c>
      <c r="O142" s="844"/>
      <c r="S142" s="220" t="str">
        <f t="shared" si="80"/>
        <v>13</v>
      </c>
      <c r="T142" s="305" t="str">
        <f t="shared" si="81"/>
        <v>Collecte des déchets résiduels</v>
      </c>
      <c r="U142" s="171"/>
      <c r="V142" s="879">
        <f t="shared" si="76"/>
        <v>0</v>
      </c>
      <c r="W142" s="844"/>
      <c r="Y142" s="494"/>
    </row>
    <row r="143" spans="2:25" ht="37.5" customHeight="1" thickBot="1" x14ac:dyDescent="0.3">
      <c r="C143" s="220" t="str">
        <f t="shared" si="77"/>
        <v>14</v>
      </c>
      <c r="D143" s="305" t="str">
        <f t="shared" si="74"/>
        <v>Collecte des encombrants</v>
      </c>
      <c r="E143" s="171"/>
      <c r="F143" s="328">
        <f t="shared" si="75"/>
        <v>0</v>
      </c>
      <c r="G143" s="171"/>
      <c r="K143" s="220" t="str">
        <f t="shared" si="78"/>
        <v>14</v>
      </c>
      <c r="L143" s="305" t="str">
        <f t="shared" si="79"/>
        <v>Collecte des encombrants</v>
      </c>
      <c r="M143" s="171"/>
      <c r="N143" s="879">
        <f t="shared" si="82"/>
        <v>0</v>
      </c>
      <c r="O143" s="844"/>
      <c r="S143" s="220" t="str">
        <f t="shared" si="80"/>
        <v>14</v>
      </c>
      <c r="T143" s="305" t="str">
        <f t="shared" si="81"/>
        <v>Collecte des encombrants</v>
      </c>
      <c r="U143" s="171"/>
      <c r="V143" s="879">
        <f t="shared" si="76"/>
        <v>0</v>
      </c>
      <c r="W143" s="844"/>
      <c r="Y143" s="494"/>
    </row>
    <row r="144" spans="2:25" ht="24" thickBot="1" x14ac:dyDescent="0.4">
      <c r="C144" s="220" t="str">
        <f t="shared" si="77"/>
        <v>15</v>
      </c>
      <c r="D144" s="305" t="str">
        <f t="shared" si="74"/>
        <v>effets extraordinaires</v>
      </c>
      <c r="E144" s="171"/>
      <c r="F144" s="328">
        <f t="shared" si="75"/>
        <v>0</v>
      </c>
      <c r="G144" s="171"/>
      <c r="H144" s="307"/>
      <c r="K144" s="220" t="str">
        <f>C144</f>
        <v>15</v>
      </c>
      <c r="L144" s="305" t="str">
        <f t="shared" si="79"/>
        <v>effets extraordinaires</v>
      </c>
      <c r="M144" s="171"/>
      <c r="N144" s="879">
        <f t="shared" si="82"/>
        <v>0</v>
      </c>
      <c r="O144" s="844"/>
      <c r="S144" s="220" t="str">
        <f>K144</f>
        <v>15</v>
      </c>
      <c r="T144" s="305" t="str">
        <f t="shared" si="81"/>
        <v>effets extraordinaires</v>
      </c>
      <c r="U144" s="171"/>
      <c r="V144" s="879">
        <f t="shared" si="76"/>
        <v>0</v>
      </c>
      <c r="W144" s="844"/>
      <c r="Y144" s="494"/>
    </row>
    <row r="145" spans="3:25" ht="19.5" customHeight="1" thickBot="1" x14ac:dyDescent="0.3">
      <c r="C145" s="1043" t="str">
        <f t="shared" si="77"/>
        <v>Total sections budgétaire N° 1 à 15</v>
      </c>
      <c r="D145" s="1044">
        <f t="shared" si="74"/>
        <v>0</v>
      </c>
      <c r="E145" s="319"/>
      <c r="F145" s="328">
        <f t="shared" si="75"/>
        <v>0</v>
      </c>
      <c r="G145" s="319"/>
      <c r="K145" s="1043" t="str">
        <f>C145</f>
        <v>Total sections budgétaire N° 1 à 15</v>
      </c>
      <c r="L145" s="1044"/>
      <c r="M145" s="319"/>
      <c r="N145" s="879">
        <f t="shared" si="82"/>
        <v>0</v>
      </c>
      <c r="O145" s="831"/>
      <c r="S145" s="1043" t="str">
        <f>K145</f>
        <v>Total sections budgétaire N° 1 à 15</v>
      </c>
      <c r="T145" s="1044"/>
      <c r="U145" s="171"/>
      <c r="V145" s="879">
        <f t="shared" si="76"/>
        <v>0</v>
      </c>
      <c r="W145" s="831"/>
      <c r="Y145" s="494"/>
    </row>
  </sheetData>
  <sheetProtection algorithmName="SHA-512" hashValue="WuGGrPlDOV0gO4rxgSI8FSphFxfLquoWba9IUEqTP8T2WqoYLy1t6nD8YDSYF9MGKS5CrC8kZiycTuWkWe6WMg==" saltValue="KPvzhV4gM53qzJykZPcvsA==" spinCount="100000" sheet="1" formatCells="0" formatColumns="0" formatRows="0" sort="0" autoFilter="0"/>
  <mergeCells count="96">
    <mergeCell ref="U41:W41"/>
    <mergeCell ref="F42:G42"/>
    <mergeCell ref="K42:L42"/>
    <mergeCell ref="N42:O42"/>
    <mergeCell ref="S42:T42"/>
    <mergeCell ref="V42:W42"/>
    <mergeCell ref="S145:T145"/>
    <mergeCell ref="S113:T113"/>
    <mergeCell ref="U113:W113"/>
    <mergeCell ref="S114:T114"/>
    <mergeCell ref="V114:W114"/>
    <mergeCell ref="R134:R140"/>
    <mergeCell ref="R120:R123"/>
    <mergeCell ref="R128:R133"/>
    <mergeCell ref="R26:R32"/>
    <mergeCell ref="S37:T37"/>
    <mergeCell ref="S77:T77"/>
    <mergeCell ref="R98:R104"/>
    <mergeCell ref="S109:T109"/>
    <mergeCell ref="S41:T41"/>
    <mergeCell ref="R48:R51"/>
    <mergeCell ref="R56:R61"/>
    <mergeCell ref="R62:R68"/>
    <mergeCell ref="S73:T73"/>
    <mergeCell ref="U77:W77"/>
    <mergeCell ref="S78:T78"/>
    <mergeCell ref="V78:W78"/>
    <mergeCell ref="R84:R87"/>
    <mergeCell ref="R92:R97"/>
    <mergeCell ref="S5:T5"/>
    <mergeCell ref="U5:W5"/>
    <mergeCell ref="S6:T6"/>
    <mergeCell ref="V6:W6"/>
    <mergeCell ref="R12:R15"/>
    <mergeCell ref="R20:R25"/>
    <mergeCell ref="K114:L114"/>
    <mergeCell ref="N114:O114"/>
    <mergeCell ref="J120:J123"/>
    <mergeCell ref="J128:J133"/>
    <mergeCell ref="M113:O113"/>
    <mergeCell ref="J98:J104"/>
    <mergeCell ref="K109:L109"/>
    <mergeCell ref="K77:L77"/>
    <mergeCell ref="M77:O77"/>
    <mergeCell ref="K78:L78"/>
    <mergeCell ref="N78:O78"/>
    <mergeCell ref="K41:L41"/>
    <mergeCell ref="M41:O41"/>
    <mergeCell ref="J48:J51"/>
    <mergeCell ref="J56:J61"/>
    <mergeCell ref="J134:J140"/>
    <mergeCell ref="K145:L145"/>
    <mergeCell ref="K113:L113"/>
    <mergeCell ref="J84:J87"/>
    <mergeCell ref="J92:J97"/>
    <mergeCell ref="C113:D113"/>
    <mergeCell ref="E113:G113"/>
    <mergeCell ref="K5:L5"/>
    <mergeCell ref="J26:J32"/>
    <mergeCell ref="K37:L37"/>
    <mergeCell ref="C5:D5"/>
    <mergeCell ref="E5:G5"/>
    <mergeCell ref="C77:D77"/>
    <mergeCell ref="E77:G77"/>
    <mergeCell ref="C78:D78"/>
    <mergeCell ref="F78:G78"/>
    <mergeCell ref="F6:G6"/>
    <mergeCell ref="E41:G41"/>
    <mergeCell ref="J62:J68"/>
    <mergeCell ref="C73:D73"/>
    <mergeCell ref="K73:L73"/>
    <mergeCell ref="M5:O5"/>
    <mergeCell ref="K6:L6"/>
    <mergeCell ref="N6:O6"/>
    <mergeCell ref="J12:J15"/>
    <mergeCell ref="J20:J25"/>
    <mergeCell ref="C145:D145"/>
    <mergeCell ref="C114:D114"/>
    <mergeCell ref="F114:G114"/>
    <mergeCell ref="B120:B123"/>
    <mergeCell ref="B128:B133"/>
    <mergeCell ref="B134:B140"/>
    <mergeCell ref="B84:B87"/>
    <mergeCell ref="B92:B97"/>
    <mergeCell ref="B98:B104"/>
    <mergeCell ref="C109:D109"/>
    <mergeCell ref="C6:D6"/>
    <mergeCell ref="B12:B15"/>
    <mergeCell ref="B20:B25"/>
    <mergeCell ref="B26:B32"/>
    <mergeCell ref="C37:D37"/>
    <mergeCell ref="C41:D41"/>
    <mergeCell ref="C42:D42"/>
    <mergeCell ref="B48:B51"/>
    <mergeCell ref="B62:B68"/>
    <mergeCell ref="B56:B61"/>
  </mergeCells>
  <phoneticPr fontId="9" type="noConversion"/>
  <pageMargins left="0.70866141732283472" right="0.70866141732283472" top="0.78740157480314965" bottom="0.78740157480314965" header="0.31496062992125984" footer="0.31496062992125984"/>
  <pageSetup paperSize="8" scale="49" fitToHeight="0" orientation="landscape" r:id="rId1"/>
  <headerFooter>
    <oddFooter>Seite &amp;P von &amp;N</oddFooter>
  </headerFooter>
  <rowBreaks count="1" manualBreakCount="1">
    <brk id="11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12EB9-4C5F-45CC-B0E0-C39CC68B0282}">
  <sheetPr>
    <tabColor theme="8" tint="-0.249977111117893"/>
    <pageSetUpPr fitToPage="1"/>
  </sheetPr>
  <dimension ref="A1:M31"/>
  <sheetViews>
    <sheetView tabSelected="1" zoomScale="70" zoomScaleNormal="70" workbookViewId="0">
      <pane xSplit="2" ySplit="1" topLeftCell="C2" activePane="bottomRight" state="frozen"/>
      <selection pane="topRight" activeCell="C1" sqref="C1"/>
      <selection pane="bottomLeft" activeCell="A2" sqref="A2"/>
      <selection pane="bottomRight" activeCell="C11" sqref="C11"/>
    </sheetView>
  </sheetViews>
  <sheetFormatPr baseColWidth="10" defaultRowHeight="15" outlineLevelRow="1" outlineLevelCol="1" x14ac:dyDescent="0.25"/>
  <cols>
    <col min="2" max="2" width="49" customWidth="1"/>
    <col min="3" max="3" width="18.42578125" customWidth="1"/>
    <col min="4" max="4" width="20.85546875" customWidth="1" outlineLevel="1"/>
    <col min="5" max="5" width="20.140625" customWidth="1" outlineLevel="1"/>
    <col min="6" max="6" width="20.5703125" customWidth="1" outlineLevel="1"/>
    <col min="7" max="7" width="11.42578125" customWidth="1" outlineLevel="1"/>
    <col min="8" max="8" width="16.28515625" customWidth="1"/>
    <col min="9" max="9" width="18.28515625" customWidth="1" outlineLevel="1"/>
    <col min="10" max="10" width="20.7109375" customWidth="1" outlineLevel="1"/>
    <col min="11" max="11" width="23.140625" customWidth="1" outlineLevel="1"/>
    <col min="12" max="12" width="6.140625" customWidth="1" outlineLevel="1"/>
    <col min="13" max="13" width="15" customWidth="1"/>
  </cols>
  <sheetData>
    <row r="1" spans="1:13" s="200" customFormat="1" ht="66.75" customHeight="1" x14ac:dyDescent="0.35">
      <c r="C1" s="1095" t="s">
        <v>650</v>
      </c>
      <c r="D1" s="932" t="s">
        <v>675</v>
      </c>
      <c r="E1" s="933" t="s">
        <v>673</v>
      </c>
      <c r="F1" s="934" t="s">
        <v>674</v>
      </c>
      <c r="G1" s="202"/>
      <c r="H1" s="361" t="s">
        <v>653</v>
      </c>
      <c r="I1" s="932" t="s">
        <v>652</v>
      </c>
      <c r="J1" s="933" t="s">
        <v>672</v>
      </c>
      <c r="K1" s="934" t="s">
        <v>651</v>
      </c>
      <c r="L1" s="202"/>
      <c r="M1" s="361" t="s">
        <v>654</v>
      </c>
    </row>
    <row r="2" spans="1:13" s="139" customFormat="1" ht="16.5" customHeight="1" x14ac:dyDescent="0.3">
      <c r="A2" s="1082">
        <f>' calcul coûts commune'!A10</f>
        <v>1</v>
      </c>
      <c r="B2" s="1083" t="str">
        <f>' calcul coûts commune'!B10</f>
        <v>Administration</v>
      </c>
      <c r="C2" s="201">
        <f>D2+E2+F2</f>
        <v>0</v>
      </c>
      <c r="D2" s="923">
        <f>'coûts fixes'!C2</f>
        <v>0</v>
      </c>
      <c r="E2" s="925"/>
      <c r="F2" s="852"/>
      <c r="H2" s="201">
        <f>I2+J2+K2</f>
        <v>0</v>
      </c>
      <c r="I2" s="925"/>
      <c r="J2" s="925"/>
      <c r="K2" s="852"/>
      <c r="L2" s="856"/>
      <c r="M2" s="857">
        <f>C2+H2</f>
        <v>0</v>
      </c>
    </row>
    <row r="3" spans="1:13" s="139" customFormat="1" ht="36.75" customHeight="1" x14ac:dyDescent="0.3">
      <c r="A3" s="1082">
        <f>' calcul coûts commune'!A21</f>
        <v>2</v>
      </c>
      <c r="B3" s="1083" t="str">
        <f>' calcul coûts commune'!B21</f>
        <v xml:space="preserve">Conseils en gestion des déchets et relations publiques </v>
      </c>
      <c r="C3" s="201">
        <f t="shared" ref="C3:C30" si="0">D3+E3+F3</f>
        <v>0</v>
      </c>
      <c r="D3" s="923">
        <f>'coûts fixes'!C3</f>
        <v>0</v>
      </c>
      <c r="E3" s="925"/>
      <c r="F3" s="852"/>
      <c r="H3" s="201">
        <f t="shared" ref="H3:H30" si="1">I3+J3+K3</f>
        <v>0</v>
      </c>
      <c r="I3" s="925"/>
      <c r="J3" s="925"/>
      <c r="K3" s="852"/>
      <c r="L3" s="856"/>
      <c r="M3" s="857">
        <f t="shared" ref="M3:M31" si="2">C3+H3</f>
        <v>0</v>
      </c>
    </row>
    <row r="4" spans="1:13" s="139" customFormat="1" ht="16.5" customHeight="1" x14ac:dyDescent="0.3">
      <c r="A4" s="1082">
        <f>' calcul coûts commune'!A31</f>
        <v>3</v>
      </c>
      <c r="B4" s="1083" t="str">
        <f>' calcul coûts commune'!B31</f>
        <v>Centre de ressources</v>
      </c>
      <c r="C4" s="201">
        <f t="shared" si="0"/>
        <v>0</v>
      </c>
      <c r="D4" s="923">
        <f>'coûts fixes'!C4</f>
        <v>0</v>
      </c>
      <c r="E4" s="927">
        <f>'coûts et taxes variables'!K13</f>
        <v>0</v>
      </c>
      <c r="F4" s="852"/>
      <c r="H4" s="201">
        <f t="shared" si="1"/>
        <v>0</v>
      </c>
      <c r="I4" s="923">
        <f>' calcul coûts commune'!I41+' calcul coûts commune'!I42+' calcul coûts commune'!I43+' calcul coûts commune'!I48+' calcul coûts commune'!I49</f>
        <v>0</v>
      </c>
      <c r="J4" s="927">
        <f>'coûts et taxes variables'!K14</f>
        <v>0</v>
      </c>
      <c r="K4" s="852"/>
      <c r="L4" s="856"/>
      <c r="M4" s="857">
        <f t="shared" si="2"/>
        <v>0</v>
      </c>
    </row>
    <row r="5" spans="1:13" s="139" customFormat="1" ht="16.5" customHeight="1" x14ac:dyDescent="0.3">
      <c r="A5" s="1082">
        <f>' calcul coûts commune'!A52</f>
        <v>4</v>
      </c>
      <c r="B5" s="1083" t="str">
        <f>' calcul coûts commune'!B52</f>
        <v>Centre de collecte communal</v>
      </c>
      <c r="C5" s="201">
        <f t="shared" si="0"/>
        <v>0</v>
      </c>
      <c r="D5" s="923">
        <f>'coûts fixes'!C5</f>
        <v>0</v>
      </c>
      <c r="E5" s="927">
        <f>'coûts et taxes variables'!K37</f>
        <v>0</v>
      </c>
      <c r="F5" s="852"/>
      <c r="H5" s="201">
        <f t="shared" si="1"/>
        <v>0</v>
      </c>
      <c r="I5" s="923">
        <f>' calcul coûts commune'!I62+' calcul coûts commune'!I63+' calcul coûts commune'!I65</f>
        <v>0</v>
      </c>
      <c r="J5" s="927">
        <f>'coûts et taxes variables'!K38</f>
        <v>0</v>
      </c>
      <c r="K5" s="852"/>
      <c r="L5" s="856"/>
      <c r="M5" s="857">
        <f t="shared" si="2"/>
        <v>0</v>
      </c>
    </row>
    <row r="6" spans="1:13" s="139" customFormat="1" ht="16.5" customHeight="1" x14ac:dyDescent="0.3">
      <c r="A6" s="1082">
        <f>' calcul coûts commune'!A67</f>
        <v>5</v>
      </c>
      <c r="B6" s="1083" t="str">
        <f>' calcul coûts commune'!B67</f>
        <v>Conteneurs publics</v>
      </c>
      <c r="C6" s="201">
        <f t="shared" si="0"/>
        <v>0</v>
      </c>
      <c r="D6" s="923">
        <f>'coûts fixes'!C6</f>
        <v>0</v>
      </c>
      <c r="E6" s="925"/>
      <c r="F6" s="852"/>
      <c r="H6" s="201">
        <f t="shared" si="1"/>
        <v>0</v>
      </c>
      <c r="I6" s="923">
        <f>I7+I9+I8</f>
        <v>0</v>
      </c>
      <c r="J6" s="925"/>
      <c r="K6" s="852"/>
      <c r="L6" s="856"/>
      <c r="M6" s="857">
        <f t="shared" si="2"/>
        <v>0</v>
      </c>
    </row>
    <row r="7" spans="1:13" ht="16.5" customHeight="1" outlineLevel="1" x14ac:dyDescent="0.3">
      <c r="A7" s="1076" t="str">
        <f>' calcul coûts commune'!A68</f>
        <v>5.1</v>
      </c>
      <c r="B7" s="1077" t="str">
        <f>' calcul coûts commune'!B68</f>
        <v>Papier /carton</v>
      </c>
      <c r="C7" s="203">
        <f t="shared" si="0"/>
        <v>0</v>
      </c>
      <c r="D7" s="924">
        <f>'coûts fixes'!C7</f>
        <v>0</v>
      </c>
      <c r="E7" s="928"/>
      <c r="F7" s="853"/>
      <c r="H7" s="203">
        <f t="shared" si="1"/>
        <v>0</v>
      </c>
      <c r="I7" s="924">
        <f>' calcul coûts commune'!I76+' calcul coûts commune'!I77+' calcul coûts commune'!I80+' calcul coûts commune'!I81</f>
        <v>0</v>
      </c>
      <c r="J7" s="928"/>
      <c r="K7" s="853"/>
      <c r="L7" s="742"/>
      <c r="M7" s="857">
        <f t="shared" si="2"/>
        <v>0</v>
      </c>
    </row>
    <row r="8" spans="1:13" ht="16.5" customHeight="1" outlineLevel="1" x14ac:dyDescent="0.3">
      <c r="A8" s="1076" t="str">
        <f>' calcul coûts commune'!A83</f>
        <v>5.2</v>
      </c>
      <c r="B8" s="1077" t="str">
        <f>' calcul coûts commune'!B83</f>
        <v xml:space="preserve">Verre d'emballage </v>
      </c>
      <c r="C8" s="203">
        <f t="shared" si="0"/>
        <v>0</v>
      </c>
      <c r="D8" s="924">
        <f>'coûts fixes'!C8</f>
        <v>0</v>
      </c>
      <c r="E8" s="928"/>
      <c r="F8" s="853"/>
      <c r="H8" s="203">
        <f t="shared" si="1"/>
        <v>0</v>
      </c>
      <c r="I8" s="924">
        <f>' calcul coûts commune'!I91+' calcul coûts commune'!I92+' calcul coûts commune'!I95+' calcul coûts commune'!I96</f>
        <v>0</v>
      </c>
      <c r="J8" s="928"/>
      <c r="K8" s="853"/>
      <c r="L8" s="742"/>
      <c r="M8" s="857">
        <f t="shared" si="2"/>
        <v>0</v>
      </c>
    </row>
    <row r="9" spans="1:13" ht="16.5" customHeight="1" outlineLevel="1" x14ac:dyDescent="0.3">
      <c r="A9" s="1076" t="str">
        <f>' calcul coûts commune'!A98</f>
        <v>5.3</v>
      </c>
      <c r="B9" s="1077" t="str">
        <f>' calcul coûts commune'!B98</f>
        <v>Autres</v>
      </c>
      <c r="C9" s="203">
        <f t="shared" si="0"/>
        <v>0</v>
      </c>
      <c r="D9" s="924">
        <f>'coûts fixes'!C9</f>
        <v>0</v>
      </c>
      <c r="E9" s="928"/>
      <c r="F9" s="853"/>
      <c r="H9" s="203">
        <f t="shared" si="1"/>
        <v>0</v>
      </c>
      <c r="I9" s="924">
        <f>' calcul coûts commune'!I106+' calcul coûts commune'!I107+' calcul coûts commune'!I110+' calcul coûts commune'!I111</f>
        <v>0</v>
      </c>
      <c r="J9" s="928"/>
      <c r="K9" s="853"/>
      <c r="L9" s="742"/>
      <c r="M9" s="857">
        <f t="shared" si="2"/>
        <v>0</v>
      </c>
    </row>
    <row r="10" spans="1:13" s="139" customFormat="1" ht="16.5" customHeight="1" x14ac:dyDescent="0.3">
      <c r="A10" s="1084">
        <f>' calcul coûts commune'!A114</f>
        <v>6</v>
      </c>
      <c r="B10" s="1085" t="str">
        <f>' calcul coûts commune'!B114</f>
        <v>Poubelles publiques</v>
      </c>
      <c r="C10" s="201">
        <f t="shared" si="0"/>
        <v>0</v>
      </c>
      <c r="D10" s="923">
        <f>'coûts fixes'!C10</f>
        <v>0</v>
      </c>
      <c r="E10" s="925"/>
      <c r="F10" s="852"/>
      <c r="H10" s="201">
        <f t="shared" si="1"/>
        <v>0</v>
      </c>
      <c r="I10" s="926"/>
      <c r="J10" s="925"/>
      <c r="K10" s="852"/>
      <c r="L10" s="856"/>
      <c r="M10" s="857">
        <f t="shared" si="2"/>
        <v>0</v>
      </c>
    </row>
    <row r="11" spans="1:13" s="139" customFormat="1" ht="16.5" customHeight="1" x14ac:dyDescent="0.3">
      <c r="A11" s="1082">
        <f>' calcul coûts commune'!A125</f>
        <v>7</v>
      </c>
      <c r="B11" s="1083" t="str">
        <f>' calcul coûts commune'!B125</f>
        <v>Littering</v>
      </c>
      <c r="C11" s="201">
        <f t="shared" si="0"/>
        <v>0</v>
      </c>
      <c r="D11" s="923">
        <f>'coûts fixes'!C11</f>
        <v>0</v>
      </c>
      <c r="E11" s="925"/>
      <c r="F11" s="852"/>
      <c r="H11" s="201">
        <f t="shared" si="1"/>
        <v>0</v>
      </c>
      <c r="I11" s="923">
        <f>' calcul coûts commune'!I131+' calcul coûts commune'!I135</f>
        <v>0</v>
      </c>
      <c r="J11" s="925"/>
      <c r="K11" s="852"/>
      <c r="L11" s="856"/>
      <c r="M11" s="857">
        <f t="shared" si="2"/>
        <v>0</v>
      </c>
    </row>
    <row r="12" spans="1:13" s="139" customFormat="1" ht="16.5" customHeight="1" x14ac:dyDescent="0.3">
      <c r="A12" s="1082">
        <f>' calcul coûts commune'!A137</f>
        <v>8</v>
      </c>
      <c r="B12" s="1083" t="str">
        <f>' calcul coûts commune'!B137</f>
        <v xml:space="preserve">Nettoyage des rues </v>
      </c>
      <c r="C12" s="201">
        <f t="shared" si="0"/>
        <v>0</v>
      </c>
      <c r="D12" s="923">
        <f>'coûts fixes'!C12</f>
        <v>0</v>
      </c>
      <c r="E12" s="925"/>
      <c r="F12" s="852"/>
      <c r="H12" s="201">
        <f t="shared" si="1"/>
        <v>0</v>
      </c>
      <c r="I12" s="926"/>
      <c r="J12" s="925"/>
      <c r="K12" s="852"/>
      <c r="L12" s="856"/>
      <c r="M12" s="857">
        <f t="shared" si="2"/>
        <v>0</v>
      </c>
    </row>
    <row r="13" spans="1:13" s="139" customFormat="1" ht="16.5" customHeight="1" x14ac:dyDescent="0.3">
      <c r="A13" s="1082">
        <f>' calcul coûts commune'!A147</f>
        <v>9</v>
      </c>
      <c r="B13" s="1083" t="str">
        <f>' calcul coûts commune'!B147</f>
        <v>Déchets de marchés et de manifestations</v>
      </c>
      <c r="C13" s="201">
        <f t="shared" si="0"/>
        <v>0</v>
      </c>
      <c r="D13" s="923">
        <f>'coûts fixes'!C13</f>
        <v>0</v>
      </c>
      <c r="E13" s="927">
        <f>'coûts et taxes variables'!K62</f>
        <v>0</v>
      </c>
      <c r="F13" s="854">
        <f>'coûts et taxes variables'!Q62</f>
        <v>0</v>
      </c>
      <c r="H13" s="201">
        <f t="shared" si="1"/>
        <v>0</v>
      </c>
      <c r="I13" s="923">
        <f>' calcul coûts commune'!I153+' calcul coûts commune'!I156+' calcul coûts commune'!I157+' calcul coûts commune'!I161+' calcul coûts commune'!I164+' calcul coûts commune'!I165</f>
        <v>0</v>
      </c>
      <c r="J13" s="927">
        <f>'coûts et taxes variables'!K63</f>
        <v>0</v>
      </c>
      <c r="K13" s="854">
        <f>'coûts et taxes variables'!Q63</f>
        <v>0</v>
      </c>
      <c r="L13" s="856"/>
      <c r="M13" s="857">
        <f t="shared" si="2"/>
        <v>0</v>
      </c>
    </row>
    <row r="14" spans="1:13" s="139" customFormat="1" ht="16.5" customHeight="1" x14ac:dyDescent="0.3">
      <c r="A14" s="1082">
        <f>' calcul coûts commune'!A167</f>
        <v>10</v>
      </c>
      <c r="B14" s="1083" t="str">
        <f>' calcul coûts commune'!B167</f>
        <v>Collectes à domicile avec récipients</v>
      </c>
      <c r="C14" s="201">
        <f t="shared" si="0"/>
        <v>0</v>
      </c>
      <c r="D14" s="923">
        <f>'coûts fixes'!C14</f>
        <v>0</v>
      </c>
      <c r="E14" s="927">
        <f>SUM(E15:E19)</f>
        <v>0</v>
      </c>
      <c r="F14" s="854">
        <f>SUM(F15:F19)</f>
        <v>0</v>
      </c>
      <c r="H14" s="201">
        <f t="shared" si="1"/>
        <v>0</v>
      </c>
      <c r="I14" s="923">
        <f>SUM(I15:I19)</f>
        <v>0</v>
      </c>
      <c r="J14" s="927">
        <f>SUM(J15:J19)</f>
        <v>0</v>
      </c>
      <c r="K14" s="854">
        <f>SUM(K15:K19)</f>
        <v>0</v>
      </c>
      <c r="L14" s="856"/>
      <c r="M14" s="857">
        <f t="shared" si="2"/>
        <v>0</v>
      </c>
    </row>
    <row r="15" spans="1:13" ht="16.5" customHeight="1" outlineLevel="1" x14ac:dyDescent="0.3">
      <c r="A15" s="1076" t="str">
        <f>' calcul coûts commune'!A168</f>
        <v>10.1</v>
      </c>
      <c r="B15" s="1077" t="str">
        <f>' calcul coûts commune'!B168</f>
        <v>Biodéchets</v>
      </c>
      <c r="C15" s="203">
        <f t="shared" si="0"/>
        <v>0</v>
      </c>
      <c r="D15" s="924">
        <f>'coûts fixes'!C15</f>
        <v>0</v>
      </c>
      <c r="E15" s="929">
        <f>'coûts et taxes variables'!K67</f>
        <v>0</v>
      </c>
      <c r="F15" s="855">
        <f>'coûts et taxes variables'!Q67</f>
        <v>0</v>
      </c>
      <c r="H15" s="203">
        <f t="shared" si="1"/>
        <v>0</v>
      </c>
      <c r="I15" s="924">
        <f>' calcul coûts commune'!I174+' calcul coûts commune'!I177+' calcul coûts commune'!I181+' calcul coûts commune'!I184</f>
        <v>0</v>
      </c>
      <c r="J15" s="929">
        <f>'coûts et taxes variables'!K68</f>
        <v>0</v>
      </c>
      <c r="K15" s="855">
        <f>'coûts et taxes variables'!Q68</f>
        <v>0</v>
      </c>
      <c r="L15" s="742"/>
      <c r="M15" s="857">
        <f t="shared" si="2"/>
        <v>0</v>
      </c>
    </row>
    <row r="16" spans="1:13" ht="16.5" customHeight="1" outlineLevel="1" x14ac:dyDescent="0.3">
      <c r="A16" s="1076" t="str">
        <f>' calcul coûts commune'!A186</f>
        <v>10.2</v>
      </c>
      <c r="B16" s="1077" t="str">
        <f>' calcul coûts commune'!B186</f>
        <v>Déchets de verdure</v>
      </c>
      <c r="C16" s="203">
        <f t="shared" si="0"/>
        <v>0</v>
      </c>
      <c r="D16" s="924">
        <f>'coûts fixes'!C16</f>
        <v>0</v>
      </c>
      <c r="E16" s="929">
        <f>'coûts et taxes variables'!K71</f>
        <v>0</v>
      </c>
      <c r="F16" s="855">
        <f>'coûts et taxes variables'!Q71</f>
        <v>0</v>
      </c>
      <c r="H16" s="203">
        <f t="shared" si="1"/>
        <v>0</v>
      </c>
      <c r="I16" s="924">
        <f>' calcul coûts commune'!I192+' calcul coûts commune'!I195+' calcul coûts commune'!I199+' calcul coûts commune'!I202</f>
        <v>0</v>
      </c>
      <c r="J16" s="929">
        <f>'coûts et taxes variables'!K72</f>
        <v>0</v>
      </c>
      <c r="K16" s="855">
        <f>'coûts et taxes variables'!Q72</f>
        <v>0</v>
      </c>
      <c r="L16" s="742"/>
      <c r="M16" s="857">
        <f t="shared" si="2"/>
        <v>0</v>
      </c>
    </row>
    <row r="17" spans="1:13" ht="16.5" customHeight="1" outlineLevel="1" x14ac:dyDescent="0.3">
      <c r="A17" s="1076" t="str">
        <f>' calcul coûts commune'!A204</f>
        <v>10.3</v>
      </c>
      <c r="B17" s="1077" t="str">
        <f>' calcul coûts commune'!B204</f>
        <v>Papier /carton</v>
      </c>
      <c r="C17" s="203">
        <f t="shared" si="0"/>
        <v>0</v>
      </c>
      <c r="D17" s="924">
        <f>'coûts fixes'!C17</f>
        <v>0</v>
      </c>
      <c r="E17" s="929">
        <f>'coûts et taxes variables'!K75</f>
        <v>0</v>
      </c>
      <c r="F17" s="855">
        <f>'coûts et taxes variables'!Q75</f>
        <v>0</v>
      </c>
      <c r="H17" s="203">
        <f t="shared" si="1"/>
        <v>0</v>
      </c>
      <c r="I17" s="924">
        <f>' calcul coûts commune'!I210+' calcul coûts commune'!I213+' calcul coûts commune'!I214+' calcul coûts commune'!I218+' calcul coûts commune'!I221+' calcul coûts commune'!I222</f>
        <v>0</v>
      </c>
      <c r="J17" s="929">
        <f>'coûts et taxes variables'!K80</f>
        <v>0</v>
      </c>
      <c r="K17" s="855">
        <f>'coûts et taxes variables'!Q76</f>
        <v>0</v>
      </c>
      <c r="L17" s="742"/>
      <c r="M17" s="857">
        <f t="shared" si="2"/>
        <v>0</v>
      </c>
    </row>
    <row r="18" spans="1:13" ht="16.5" customHeight="1" outlineLevel="1" x14ac:dyDescent="0.3">
      <c r="A18" s="1076" t="str">
        <f>' calcul coûts commune'!A224</f>
        <v>10.4</v>
      </c>
      <c r="B18" s="1077" t="str">
        <f>' calcul coûts commune'!B224</f>
        <v xml:space="preserve"> Verre d'emballage </v>
      </c>
      <c r="C18" s="203">
        <f t="shared" si="0"/>
        <v>0</v>
      </c>
      <c r="D18" s="924">
        <f>'coûts fixes'!C18</f>
        <v>0</v>
      </c>
      <c r="E18" s="929">
        <f>'coûts et taxes variables'!K79</f>
        <v>0</v>
      </c>
      <c r="F18" s="855">
        <f>'coûts et taxes variables'!Q79</f>
        <v>0</v>
      </c>
      <c r="H18" s="203">
        <f t="shared" si="1"/>
        <v>0</v>
      </c>
      <c r="I18" s="924">
        <f>' calcul coûts commune'!I230+' calcul coûts commune'!I233+' calcul coûts commune'!I234+' calcul coûts commune'!I238+' calcul coûts commune'!I241+' calcul coûts commune'!I242</f>
        <v>0</v>
      </c>
      <c r="J18" s="929">
        <f>'coûts et taxes variables'!K80</f>
        <v>0</v>
      </c>
      <c r="K18" s="855">
        <f>'coûts et taxes variables'!Q80</f>
        <v>0</v>
      </c>
      <c r="L18" s="742"/>
      <c r="M18" s="857">
        <f t="shared" si="2"/>
        <v>0</v>
      </c>
    </row>
    <row r="19" spans="1:13" ht="16.5" customHeight="1" outlineLevel="1" x14ac:dyDescent="0.3">
      <c r="A19" s="1076" t="str">
        <f>' calcul coûts commune'!A244</f>
        <v>10.5</v>
      </c>
      <c r="B19" s="1077" t="str">
        <f>' calcul coûts commune'!B244</f>
        <v>Autres</v>
      </c>
      <c r="C19" s="203">
        <f t="shared" si="0"/>
        <v>0</v>
      </c>
      <c r="D19" s="924">
        <f>'coûts fixes'!C19</f>
        <v>0</v>
      </c>
      <c r="E19" s="929">
        <f>'coûts et taxes variables'!K83</f>
        <v>0</v>
      </c>
      <c r="F19" s="855">
        <f>'coûts et taxes variables'!Q83</f>
        <v>0</v>
      </c>
      <c r="H19" s="203">
        <f t="shared" si="1"/>
        <v>0</v>
      </c>
      <c r="I19" s="924">
        <f>' calcul coûts commune'!I250+' calcul coûts commune'!I253+' calcul coûts commune'!I254+' calcul coûts commune'!I258+' calcul coûts commune'!I261+' calcul coûts commune'!I262</f>
        <v>0</v>
      </c>
      <c r="J19" s="929">
        <f>'coûts et taxes variables'!K84</f>
        <v>0</v>
      </c>
      <c r="K19" s="855">
        <f>'coûts et taxes variables'!Q84</f>
        <v>0</v>
      </c>
      <c r="L19" s="742"/>
      <c r="M19" s="857">
        <f t="shared" si="2"/>
        <v>0</v>
      </c>
    </row>
    <row r="20" spans="1:13" s="139" customFormat="1" ht="16.5" customHeight="1" x14ac:dyDescent="0.3">
      <c r="A20" s="1082">
        <f>' calcul coûts commune'!A265</f>
        <v>11</v>
      </c>
      <c r="B20" s="1083" t="str">
        <f>' calcul coûts commune'!B265</f>
        <v xml:space="preserve">Collectes à domicile  en vrac </v>
      </c>
      <c r="C20" s="201">
        <f t="shared" si="0"/>
        <v>0</v>
      </c>
      <c r="D20" s="923">
        <f>'coûts fixes'!C20</f>
        <v>0</v>
      </c>
      <c r="E20" s="927">
        <f>SUM(E21:E26)</f>
        <v>0</v>
      </c>
      <c r="F20" s="854">
        <f>SUM(F21:F26)</f>
        <v>0</v>
      </c>
      <c r="H20" s="201">
        <f t="shared" si="1"/>
        <v>0</v>
      </c>
      <c r="I20" s="923">
        <f>SUM(I21:I26)</f>
        <v>0</v>
      </c>
      <c r="J20" s="927">
        <f>SUM(J21:J26)</f>
        <v>0</v>
      </c>
      <c r="K20" s="854">
        <f>SUM(K21:K26)</f>
        <v>0</v>
      </c>
      <c r="L20" s="856"/>
      <c r="M20" s="857">
        <f t="shared" si="2"/>
        <v>0</v>
      </c>
    </row>
    <row r="21" spans="1:13" ht="16.5" customHeight="1" outlineLevel="1" x14ac:dyDescent="0.3">
      <c r="A21" s="1076" t="str">
        <f>' calcul coûts commune'!A266</f>
        <v>11.1</v>
      </c>
      <c r="B21" s="1077" t="str">
        <f>' calcul coûts commune'!B266</f>
        <v>Déchets de verdure</v>
      </c>
      <c r="C21" s="203">
        <f t="shared" si="0"/>
        <v>0</v>
      </c>
      <c r="D21" s="924">
        <f>'coûts fixes'!C21</f>
        <v>0</v>
      </c>
      <c r="E21" s="929">
        <f>'coûts et taxes variables'!K89</f>
        <v>0</v>
      </c>
      <c r="F21" s="855">
        <f>'coûts et taxes variables'!Q89</f>
        <v>0</v>
      </c>
      <c r="H21" s="203">
        <f t="shared" si="1"/>
        <v>0</v>
      </c>
      <c r="I21" s="924">
        <f>' calcul coûts commune'!I271+' calcul coûts commune'!I274+' calcul coûts commune'!I278+' calcul coûts commune'!I281</f>
        <v>0</v>
      </c>
      <c r="J21" s="929">
        <f>'coûts et taxes variables'!K90</f>
        <v>0</v>
      </c>
      <c r="K21" s="855">
        <f>'coûts et taxes variables'!Q90</f>
        <v>0</v>
      </c>
      <c r="L21" s="742"/>
      <c r="M21" s="857">
        <f t="shared" si="2"/>
        <v>0</v>
      </c>
    </row>
    <row r="22" spans="1:13" ht="16.5" customHeight="1" outlineLevel="1" x14ac:dyDescent="0.3">
      <c r="A22" s="1076" t="str">
        <f>' calcul coûts commune'!A283</f>
        <v>11.2</v>
      </c>
      <c r="B22" s="1077" t="str">
        <f>' calcul coûts commune'!B283</f>
        <v>Ferraille</v>
      </c>
      <c r="C22" s="203">
        <f t="shared" si="0"/>
        <v>0</v>
      </c>
      <c r="D22" s="924">
        <f>'coûts fixes'!C22</f>
        <v>0</v>
      </c>
      <c r="E22" s="929">
        <f>'coûts et taxes variables'!K93</f>
        <v>0</v>
      </c>
      <c r="F22" s="855">
        <f>'coûts et taxes variables'!Q93</f>
        <v>0</v>
      </c>
      <c r="H22" s="203">
        <f t="shared" si="1"/>
        <v>0</v>
      </c>
      <c r="I22" s="924">
        <f>' calcul coûts commune'!I288+' calcul coûts commune'!I291+' calcul coûts commune'!I295+' calcul coûts commune'!I298</f>
        <v>0</v>
      </c>
      <c r="J22" s="929">
        <f>'coûts et taxes variables'!K94</f>
        <v>0</v>
      </c>
      <c r="K22" s="855">
        <f>'coûts et taxes variables'!Q94</f>
        <v>0</v>
      </c>
      <c r="L22" s="742"/>
      <c r="M22" s="857">
        <f t="shared" si="2"/>
        <v>0</v>
      </c>
    </row>
    <row r="23" spans="1:13" ht="16.5" customHeight="1" outlineLevel="1" x14ac:dyDescent="0.3">
      <c r="A23" s="1076" t="str">
        <f>' calcul coûts commune'!A300</f>
        <v>11.3</v>
      </c>
      <c r="B23" s="1077" t="str">
        <f>' calcul coûts commune'!B300</f>
        <v>Déchets électroniques</v>
      </c>
      <c r="C23" s="203">
        <f t="shared" si="0"/>
        <v>0</v>
      </c>
      <c r="D23" s="924">
        <f>'coûts fixes'!C23</f>
        <v>0</v>
      </c>
      <c r="E23" s="929">
        <f>'coûts et taxes variables'!K97</f>
        <v>0</v>
      </c>
      <c r="F23" s="855">
        <f>'coûts et taxes variables'!Q97</f>
        <v>0</v>
      </c>
      <c r="H23" s="203">
        <f t="shared" si="1"/>
        <v>0</v>
      </c>
      <c r="I23" s="924">
        <f>' calcul coûts commune'!I305+' calcul coûts commune'!I308+' calcul coûts commune'!I309+' calcul coûts commune'!I313+' calcul coûts commune'!I316+' calcul coûts commune'!I317</f>
        <v>0</v>
      </c>
      <c r="J23" s="929">
        <f>'coûts et taxes variables'!K98</f>
        <v>0</v>
      </c>
      <c r="K23" s="855">
        <f>'coûts et taxes variables'!Q98</f>
        <v>0</v>
      </c>
      <c r="L23" s="742"/>
      <c r="M23" s="857">
        <f t="shared" si="2"/>
        <v>0</v>
      </c>
    </row>
    <row r="24" spans="1:13" ht="16.5" customHeight="1" outlineLevel="1" x14ac:dyDescent="0.3">
      <c r="A24" s="1076" t="str">
        <f>' calcul coûts commune'!A319</f>
        <v>11.4</v>
      </c>
      <c r="B24" s="1077" t="str">
        <f>' calcul coûts commune'!B319</f>
        <v>PMC</v>
      </c>
      <c r="C24" s="203">
        <f t="shared" si="0"/>
        <v>0</v>
      </c>
      <c r="D24" s="924">
        <f>'coûts fixes'!C24</f>
        <v>0</v>
      </c>
      <c r="E24" s="929">
        <f>'coûts et taxes variables'!L101</f>
        <v>0</v>
      </c>
      <c r="F24" s="855">
        <f>'coûts et taxes variables'!Q101</f>
        <v>0</v>
      </c>
      <c r="H24" s="203">
        <f t="shared" si="1"/>
        <v>0</v>
      </c>
      <c r="I24" s="924">
        <f>' calcul coûts commune'!I323+' calcul coûts commune'!I326</f>
        <v>0</v>
      </c>
      <c r="J24" s="929">
        <f>'coûts et taxes variables'!K102</f>
        <v>0</v>
      </c>
      <c r="K24" s="855">
        <f>'coûts et taxes variables'!Q102</f>
        <v>0</v>
      </c>
      <c r="L24" s="742"/>
      <c r="M24" s="857">
        <f t="shared" si="2"/>
        <v>0</v>
      </c>
    </row>
    <row r="25" spans="1:13" ht="16.5" customHeight="1" outlineLevel="1" x14ac:dyDescent="0.3">
      <c r="A25" s="1076" t="str">
        <f>' calcul coûts commune'!A328</f>
        <v>11.5</v>
      </c>
      <c r="B25" s="1077" t="str">
        <f>' calcul coûts commune'!B328</f>
        <v xml:space="preserve">Vêtements usagés </v>
      </c>
      <c r="C25" s="203">
        <f t="shared" si="0"/>
        <v>0</v>
      </c>
      <c r="D25" s="924">
        <f>'coûts fixes'!C25</f>
        <v>0</v>
      </c>
      <c r="E25" s="929">
        <f>'coûts et taxes variables'!K105</f>
        <v>0</v>
      </c>
      <c r="F25" s="855">
        <f>'coûts et taxes variables'!Q105</f>
        <v>0</v>
      </c>
      <c r="H25" s="203">
        <f t="shared" si="1"/>
        <v>0</v>
      </c>
      <c r="I25" s="924">
        <f>' calcul coûts commune'!I334+' calcul coûts commune'!I337+' calcul coûts commune'!I341+' calcul coûts commune'!I344</f>
        <v>0</v>
      </c>
      <c r="J25" s="929">
        <f>'coûts et taxes variables'!K106</f>
        <v>0</v>
      </c>
      <c r="K25" s="855">
        <f>'coûts et taxes variables'!Q106</f>
        <v>0</v>
      </c>
      <c r="L25" s="742"/>
      <c r="M25" s="857">
        <f t="shared" si="2"/>
        <v>0</v>
      </c>
    </row>
    <row r="26" spans="1:13" ht="16.5" customHeight="1" outlineLevel="1" x14ac:dyDescent="0.3">
      <c r="A26" s="1076" t="str">
        <f>' calcul coûts commune'!A346</f>
        <v>11.6</v>
      </c>
      <c r="B26" s="1077" t="str">
        <f>' calcul coûts commune'!B346</f>
        <v>Autres matières recyclables (à spécifier)</v>
      </c>
      <c r="C26" s="203">
        <f t="shared" si="0"/>
        <v>0</v>
      </c>
      <c r="D26" s="924">
        <f>'coûts fixes'!C26</f>
        <v>0</v>
      </c>
      <c r="E26" s="929">
        <f>'coûts et taxes variables'!K109</f>
        <v>0</v>
      </c>
      <c r="F26" s="855">
        <f>'coûts et taxes variables'!Q109</f>
        <v>0</v>
      </c>
      <c r="H26" s="203">
        <f t="shared" si="1"/>
        <v>0</v>
      </c>
      <c r="I26" s="924">
        <f>' calcul coûts commune'!I351+' calcul coûts commune'!I355+' calcul coûts commune'!I359+' calcul coûts commune'!I362+' calcul coûts commune'!I363+' calcul coûts commune'!I354</f>
        <v>0</v>
      </c>
      <c r="J26" s="929">
        <f>'coûts et taxes variables'!K110</f>
        <v>0</v>
      </c>
      <c r="K26" s="855">
        <f>'coûts et taxes variables'!Q110</f>
        <v>0</v>
      </c>
      <c r="L26" s="742"/>
      <c r="M26" s="857">
        <f t="shared" si="2"/>
        <v>0</v>
      </c>
    </row>
    <row r="27" spans="1:13" s="139" customFormat="1" ht="16.5" customHeight="1" x14ac:dyDescent="0.3">
      <c r="A27" s="1078" t="str">
        <f>' calcul coûts commune'!A366</f>
        <v>12</v>
      </c>
      <c r="B27" s="1079" t="str">
        <f>' calcul coûts commune'!B366</f>
        <v>Installation de compostage / de méthanisation</v>
      </c>
      <c r="C27" s="201">
        <f t="shared" si="0"/>
        <v>0</v>
      </c>
      <c r="D27" s="923">
        <f>'coûts fixes'!C27</f>
        <v>0</v>
      </c>
      <c r="E27" s="925"/>
      <c r="F27" s="852"/>
      <c r="H27" s="201">
        <f t="shared" si="1"/>
        <v>0</v>
      </c>
      <c r="I27" s="923">
        <f>' calcul coûts commune'!I375+' calcul coûts commune'!I376</f>
        <v>0</v>
      </c>
      <c r="J27" s="925"/>
      <c r="K27" s="852"/>
      <c r="L27" s="856"/>
      <c r="M27" s="857">
        <f t="shared" si="2"/>
        <v>0</v>
      </c>
    </row>
    <row r="28" spans="1:13" s="139" customFormat="1" ht="16.5" customHeight="1" x14ac:dyDescent="0.3">
      <c r="A28" s="1078" t="str">
        <f>' calcul coûts commune'!A381</f>
        <v>13</v>
      </c>
      <c r="B28" s="1079" t="str">
        <f>' calcul coûts commune'!B381</f>
        <v>Collecte des déchets résiduels</v>
      </c>
      <c r="C28" s="201">
        <f t="shared" si="0"/>
        <v>0</v>
      </c>
      <c r="D28" s="923">
        <f>'coûts fixes'!C28</f>
        <v>0</v>
      </c>
      <c r="E28" s="927">
        <f>'coûts et taxes variables'!K113</f>
        <v>0</v>
      </c>
      <c r="F28" s="854">
        <f>'coûts et taxes variables'!Q113</f>
        <v>0</v>
      </c>
      <c r="H28" s="201">
        <f t="shared" si="1"/>
        <v>0</v>
      </c>
      <c r="I28" s="923">
        <f>' calcul coûts commune'!I387+' calcul coûts commune'!I393</f>
        <v>0</v>
      </c>
      <c r="J28" s="927">
        <f>'coûts et taxes variables'!K114</f>
        <v>0</v>
      </c>
      <c r="K28" s="854">
        <f>'coûts et taxes variables'!Q114</f>
        <v>0</v>
      </c>
      <c r="L28" s="856"/>
      <c r="M28" s="857">
        <f t="shared" si="2"/>
        <v>0</v>
      </c>
    </row>
    <row r="29" spans="1:13" s="139" customFormat="1" ht="16.5" customHeight="1" x14ac:dyDescent="0.3">
      <c r="A29" s="1078" t="str">
        <f>' calcul coûts commune'!A397</f>
        <v>14</v>
      </c>
      <c r="B29" s="1079" t="str">
        <f>' calcul coûts commune'!B397</f>
        <v>Collecte des encombrants</v>
      </c>
      <c r="C29" s="201">
        <f t="shared" si="0"/>
        <v>0</v>
      </c>
      <c r="D29" s="923">
        <f>'coûts fixes'!C29</f>
        <v>0</v>
      </c>
      <c r="E29" s="927">
        <f>'coûts et taxes variables'!K117</f>
        <v>0</v>
      </c>
      <c r="F29" s="854">
        <f>'coûts et taxes variables'!Q117</f>
        <v>0</v>
      </c>
      <c r="H29" s="201">
        <f t="shared" si="1"/>
        <v>0</v>
      </c>
      <c r="I29" s="923">
        <f>' calcul coûts commune'!I402+' calcul coûts commune'!I408</f>
        <v>0</v>
      </c>
      <c r="J29" s="927">
        <f>'coûts et taxes variables'!K118</f>
        <v>0</v>
      </c>
      <c r="K29" s="854">
        <f>'coûts et taxes variables'!Q118</f>
        <v>0</v>
      </c>
      <c r="L29" s="856"/>
      <c r="M29" s="857">
        <f t="shared" si="2"/>
        <v>0</v>
      </c>
    </row>
    <row r="30" spans="1:13" s="139" customFormat="1" ht="16.5" customHeight="1" x14ac:dyDescent="0.3">
      <c r="A30" s="1080">
        <f>' calcul coûts commune'!A412</f>
        <v>15</v>
      </c>
      <c r="B30" s="1081" t="str">
        <f>' calcul coûts commune'!B412</f>
        <v>Autres</v>
      </c>
      <c r="C30" s="201">
        <f t="shared" si="0"/>
        <v>0</v>
      </c>
      <c r="D30" s="923">
        <f>'coûts fixes'!C30</f>
        <v>0</v>
      </c>
      <c r="E30" s="925"/>
      <c r="F30" s="852"/>
      <c r="H30" s="201">
        <f t="shared" si="1"/>
        <v>0</v>
      </c>
      <c r="I30" s="923">
        <f>' calcul coûts commune'!I414</f>
        <v>0</v>
      </c>
      <c r="J30" s="925"/>
      <c r="K30" s="852"/>
      <c r="L30" s="856"/>
      <c r="M30" s="857">
        <f t="shared" si="2"/>
        <v>0</v>
      </c>
    </row>
    <row r="31" spans="1:13" s="1092" customFormat="1" ht="29.25" customHeight="1" x14ac:dyDescent="0.35">
      <c r="A31" s="1086"/>
      <c r="B31" s="1087" t="s">
        <v>158</v>
      </c>
      <c r="C31" s="1088">
        <f>D31+E31+F31</f>
        <v>0</v>
      </c>
      <c r="D31" s="1089">
        <f>'coûts fixes'!C31</f>
        <v>0</v>
      </c>
      <c r="E31" s="1090">
        <f>E30+E29+E28+E20+E14+E13+E5+E4</f>
        <v>0</v>
      </c>
      <c r="F31" s="1091">
        <f>F30+F29+F28+F20+F14+F13+F5+F4</f>
        <v>0</v>
      </c>
      <c r="H31" s="1088">
        <f>I31+J31+K31</f>
        <v>0</v>
      </c>
      <c r="I31" s="1089">
        <f>'coûts fixes'!H31</f>
        <v>0</v>
      </c>
      <c r="J31" s="1090">
        <f>J30+J29+J28+J20+J14+J13+J5+J4</f>
        <v>0</v>
      </c>
      <c r="K31" s="1091">
        <f>K30+K29+K28+K20+K14+K13+K5+K4</f>
        <v>0</v>
      </c>
      <c r="L31" s="1093"/>
      <c r="M31" s="1094">
        <f t="shared" si="2"/>
        <v>0</v>
      </c>
    </row>
  </sheetData>
  <sheetProtection formatCells="0" formatColumns="0" formatRows="0" sort="0" autoFilter="0"/>
  <conditionalFormatting sqref="A1:XFD1048576">
    <cfRule type="expression" dxfId="0" priority="1">
      <formula>NOT(CELL("Schutz",A1))</formula>
    </cfRule>
  </conditionalFormatting>
  <pageMargins left="0.70866141732283472" right="0.70866141732283472" top="0.78740157480314965" bottom="0.78740157480314965" header="0.31496062992125984" footer="0.31496062992125984"/>
  <pageSetup paperSize="9" scale="5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 calcul coûts commune</vt:lpstr>
      <vt:lpstr>sous-traitance</vt:lpstr>
      <vt:lpstr>coûts fixes</vt:lpstr>
      <vt:lpstr>coûts et taxes variables</vt:lpstr>
      <vt:lpstr>calcul taxes</vt:lpstr>
      <vt:lpstr>comparaison par année</vt:lpstr>
      <vt:lpstr>sommaire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deuker</dc:creator>
  <cp:lastModifiedBy>Nicole Schlichtenhorst</cp:lastModifiedBy>
  <cp:lastPrinted>2024-02-28T06:59:20Z</cp:lastPrinted>
  <dcterms:created xsi:type="dcterms:W3CDTF">2020-10-28T07:45:03Z</dcterms:created>
  <dcterms:modified xsi:type="dcterms:W3CDTF">2024-02-28T07:01:51Z</dcterms:modified>
</cp:coreProperties>
</file>