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USC\01-AEVonly\DECHET\Communes\Matrix\01-FinalDocs\2025\"/>
    </mc:Choice>
  </mc:AlternateContent>
  <xr:revisionPtr revIDLastSave="0" documentId="13_ncr:1_{2BF5CFCD-D8DB-4990-B61A-6459903AE3AF}" xr6:coauthVersionLast="47" xr6:coauthVersionMax="47" xr10:uidLastSave="{00000000-0000-0000-0000-000000000000}"/>
  <bookViews>
    <workbookView xWindow="-108" yWindow="-108" windowWidth="23256" windowHeight="13896" tabRatio="642" xr2:uid="{00000000-000D-0000-FFFF-FFFF00000000}"/>
  </bookViews>
  <sheets>
    <sheet name="Allgemein (I)" sheetId="26" r:id="rId1"/>
    <sheet name="Sammlung (II)" sheetId="13" r:id="rId2"/>
    <sheet name="Gebühren (III)" sheetId="15" r:id="rId3"/>
    <sheet name="Lenkung (IV)" sheetId="16" r:id="rId4"/>
    <sheet name="AW-Ergebnis (V)" sheetId="17" r:id="rId5"/>
    <sheet name="Auswertungsgrundlage" sheetId="18" state="hidden" r:id="rId6"/>
    <sheet name="Gemeindecode" sheetId="27" state="hidden" r:id="rId7"/>
  </sheets>
  <definedNames>
    <definedName name="_xlnm._FilterDatabase" localSheetId="0" hidden="1">'Allgemein (I)'!$A$8:$M$125</definedName>
    <definedName name="_ftn1" localSheetId="5">#REF!</definedName>
    <definedName name="_ftn2" localSheetId="5">#REF!</definedName>
    <definedName name="_ftnref1" localSheetId="5">#REF!</definedName>
    <definedName name="_ftnref2" localSheetId="5">#REF!</definedName>
    <definedName name="_Toc122001929" localSheetId="5">#REF!</definedName>
    <definedName name="_Toc122001930" localSheetId="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6" l="1"/>
  <c r="J14" i="16"/>
  <c r="L14" i="16" s="1"/>
  <c r="I14" i="16"/>
  <c r="M14" i="16" s="1"/>
  <c r="J23" i="15"/>
  <c r="K23" i="15"/>
  <c r="M23" i="15" s="1"/>
  <c r="K71" i="13"/>
  <c r="L71" i="13"/>
  <c r="K11" i="13"/>
  <c r="L11" i="13"/>
  <c r="I11" i="13" s="1"/>
  <c r="J11" i="13" s="1"/>
  <c r="I13" i="26"/>
  <c r="M13" i="26" s="1"/>
  <c r="J13" i="26"/>
  <c r="L13" i="26" s="1"/>
  <c r="I11" i="16"/>
  <c r="F15" i="16"/>
  <c r="E15" i="16"/>
  <c r="G14" i="16"/>
  <c r="H14" i="16" s="1"/>
  <c r="B15" i="16"/>
  <c r="K92" i="13"/>
  <c r="O92" i="13" s="1"/>
  <c r="L92" i="13"/>
  <c r="I92" i="13" s="1"/>
  <c r="J92" i="13" s="1"/>
  <c r="B124" i="26"/>
  <c r="B32" i="15"/>
  <c r="B66" i="26"/>
  <c r="F31" i="15"/>
  <c r="G31" i="15"/>
  <c r="E31" i="15"/>
  <c r="B27" i="15"/>
  <c r="B31" i="15"/>
  <c r="K25" i="15"/>
  <c r="M25" i="15" s="1"/>
  <c r="K29" i="15"/>
  <c r="M29" i="15" s="1"/>
  <c r="J29" i="15"/>
  <c r="N29" i="15" s="1"/>
  <c r="G27" i="15"/>
  <c r="E27" i="15"/>
  <c r="J25" i="15"/>
  <c r="N25" i="15" s="1"/>
  <c r="F27" i="15"/>
  <c r="F20" i="15"/>
  <c r="F14" i="15"/>
  <c r="G20" i="15"/>
  <c r="G14" i="15"/>
  <c r="N23" i="15"/>
  <c r="E20" i="15"/>
  <c r="K18" i="15"/>
  <c r="M18" i="15" s="1"/>
  <c r="J18" i="15"/>
  <c r="N18" i="15" s="1"/>
  <c r="H96" i="13"/>
  <c r="F96" i="13"/>
  <c r="B96" i="13"/>
  <c r="G96" i="13"/>
  <c r="M91" i="13"/>
  <c r="B90" i="13"/>
  <c r="B85" i="13"/>
  <c r="B80" i="13"/>
  <c r="B69" i="13"/>
  <c r="H90" i="13"/>
  <c r="F90" i="13"/>
  <c r="M89" i="13"/>
  <c r="M88" i="13"/>
  <c r="M87" i="13"/>
  <c r="L87" i="13"/>
  <c r="N87" i="13" s="1"/>
  <c r="K87" i="13"/>
  <c r="O87" i="13" s="1"/>
  <c r="M86" i="13"/>
  <c r="H85" i="13"/>
  <c r="F85" i="13"/>
  <c r="M84" i="13"/>
  <c r="M83" i="13"/>
  <c r="M82" i="13"/>
  <c r="L82" i="13"/>
  <c r="N82" i="13" s="1"/>
  <c r="K82" i="13"/>
  <c r="O82" i="13" s="1"/>
  <c r="M81" i="13"/>
  <c r="F80" i="13"/>
  <c r="B114" i="26"/>
  <c r="F114" i="26"/>
  <c r="D114" i="26"/>
  <c r="B118" i="26"/>
  <c r="F118" i="26"/>
  <c r="D118" i="26"/>
  <c r="J117" i="26"/>
  <c r="L117" i="26" s="1"/>
  <c r="I117" i="26"/>
  <c r="M117" i="26" s="1"/>
  <c r="G117" i="26"/>
  <c r="H117" i="26" s="1"/>
  <c r="J116" i="26"/>
  <c r="L116" i="26" s="1"/>
  <c r="I116" i="26"/>
  <c r="M116" i="26" s="1"/>
  <c r="G116" i="26"/>
  <c r="H116" i="26" s="1"/>
  <c r="F69" i="13"/>
  <c r="G37" i="13"/>
  <c r="G69" i="13"/>
  <c r="G80" i="13"/>
  <c r="G85" i="13" s="1"/>
  <c r="G90" i="13" s="1"/>
  <c r="E124" i="26"/>
  <c r="F123" i="26"/>
  <c r="D123" i="26"/>
  <c r="B123" i="26"/>
  <c r="C123" i="26"/>
  <c r="J122" i="26"/>
  <c r="L122" i="26" s="1"/>
  <c r="I122" i="26"/>
  <c r="M122" i="26" s="1"/>
  <c r="G122" i="26"/>
  <c r="H122" i="26" s="1"/>
  <c r="H123" i="26" s="1"/>
  <c r="J100" i="26"/>
  <c r="L100" i="26" s="1"/>
  <c r="F102" i="26"/>
  <c r="D102" i="26"/>
  <c r="J101" i="26"/>
  <c r="L101" i="26" s="1"/>
  <c r="I101" i="26"/>
  <c r="M101" i="26" s="1"/>
  <c r="G101" i="26"/>
  <c r="H101" i="26" s="1"/>
  <c r="I100" i="26"/>
  <c r="M100" i="26" s="1"/>
  <c r="G100" i="26"/>
  <c r="H100" i="26" s="1"/>
  <c r="J99" i="26"/>
  <c r="L99" i="26" s="1"/>
  <c r="I99" i="26"/>
  <c r="M99" i="26" s="1"/>
  <c r="G99" i="26"/>
  <c r="H99" i="26" s="1"/>
  <c r="F97" i="26"/>
  <c r="D97" i="26"/>
  <c r="J96" i="26"/>
  <c r="L96" i="26" s="1"/>
  <c r="I96" i="26"/>
  <c r="M96" i="26" s="1"/>
  <c r="G96" i="26"/>
  <c r="H96" i="26" s="1"/>
  <c r="F91" i="26"/>
  <c r="D91" i="26"/>
  <c r="J90" i="26"/>
  <c r="L90" i="26" s="1"/>
  <c r="I90" i="26"/>
  <c r="M90" i="26" s="1"/>
  <c r="G90" i="26"/>
  <c r="H90" i="26" s="1"/>
  <c r="J89" i="26"/>
  <c r="L89" i="26" s="1"/>
  <c r="I89" i="26"/>
  <c r="M89" i="26" s="1"/>
  <c r="G89" i="26"/>
  <c r="H89" i="26" s="1"/>
  <c r="J88" i="26"/>
  <c r="L88" i="26" s="1"/>
  <c r="I88" i="26"/>
  <c r="M88" i="26" s="1"/>
  <c r="G88" i="26"/>
  <c r="H88" i="26" s="1"/>
  <c r="J87" i="26"/>
  <c r="L87" i="26" s="1"/>
  <c r="I87" i="26"/>
  <c r="M87" i="26" s="1"/>
  <c r="G87" i="26"/>
  <c r="H87" i="26" s="1"/>
  <c r="J86" i="26"/>
  <c r="L86" i="26" s="1"/>
  <c r="I86" i="26"/>
  <c r="M86" i="26" s="1"/>
  <c r="G86" i="26"/>
  <c r="H86" i="26" s="1"/>
  <c r="J82" i="26"/>
  <c r="L82" i="26" s="1"/>
  <c r="I82" i="26"/>
  <c r="M82" i="26" s="1"/>
  <c r="G82" i="26"/>
  <c r="H82" i="26" s="1"/>
  <c r="J81" i="26"/>
  <c r="L81" i="26" s="1"/>
  <c r="I81" i="26"/>
  <c r="M81" i="26" s="1"/>
  <c r="G81" i="26"/>
  <c r="H81" i="26" s="1"/>
  <c r="F78" i="26"/>
  <c r="D78" i="26"/>
  <c r="J77" i="26"/>
  <c r="L77" i="26" s="1"/>
  <c r="I77" i="26"/>
  <c r="M77" i="26" s="1"/>
  <c r="G77" i="26"/>
  <c r="H77" i="26" s="1"/>
  <c r="D69" i="26"/>
  <c r="F66" i="26"/>
  <c r="D66" i="26"/>
  <c r="J65" i="26"/>
  <c r="L65" i="26" s="1"/>
  <c r="I65" i="26"/>
  <c r="M65" i="26" s="1"/>
  <c r="G65" i="26"/>
  <c r="H65" i="26" s="1"/>
  <c r="H66" i="26" s="1"/>
  <c r="J57" i="26"/>
  <c r="L57" i="26" s="1"/>
  <c r="I57" i="26"/>
  <c r="M57" i="26" s="1"/>
  <c r="G57" i="26"/>
  <c r="H57" i="26" s="1"/>
  <c r="F50" i="26"/>
  <c r="F42" i="26"/>
  <c r="D50" i="26"/>
  <c r="J49" i="26"/>
  <c r="L49" i="26" s="1"/>
  <c r="I49" i="26"/>
  <c r="M49" i="26" s="1"/>
  <c r="G49" i="26"/>
  <c r="H49" i="26" s="1"/>
  <c r="J47" i="26"/>
  <c r="L47" i="26" s="1"/>
  <c r="I47" i="26"/>
  <c r="M47" i="26" s="1"/>
  <c r="G47" i="26"/>
  <c r="H47" i="26" s="1"/>
  <c r="J44" i="26"/>
  <c r="L44" i="26" s="1"/>
  <c r="I44" i="26"/>
  <c r="M44" i="26" s="1"/>
  <c r="G44" i="26"/>
  <c r="H44" i="26" s="1"/>
  <c r="D42" i="26"/>
  <c r="J41" i="26"/>
  <c r="L41" i="26" s="1"/>
  <c r="I41" i="26"/>
  <c r="M41" i="26" s="1"/>
  <c r="G41" i="26"/>
  <c r="H41" i="26" s="1"/>
  <c r="J40" i="26"/>
  <c r="L40" i="26" s="1"/>
  <c r="I40" i="26"/>
  <c r="M40" i="26" s="1"/>
  <c r="G40" i="26"/>
  <c r="H40" i="26" s="1"/>
  <c r="J39" i="26"/>
  <c r="L39" i="26" s="1"/>
  <c r="I39" i="26"/>
  <c r="M39" i="26" s="1"/>
  <c r="G39" i="26"/>
  <c r="H39" i="26" s="1"/>
  <c r="D35" i="26"/>
  <c r="F35" i="26"/>
  <c r="J34" i="26"/>
  <c r="L34" i="26" s="1"/>
  <c r="I34" i="26"/>
  <c r="M34" i="26" s="1"/>
  <c r="G34" i="26"/>
  <c r="H34" i="26" s="1"/>
  <c r="H35" i="26" s="1"/>
  <c r="B35" i="26"/>
  <c r="F32" i="26"/>
  <c r="D32" i="26"/>
  <c r="F25" i="26"/>
  <c r="F18" i="26"/>
  <c r="D25" i="26"/>
  <c r="D18" i="26"/>
  <c r="J31" i="26"/>
  <c r="L31" i="26" s="1"/>
  <c r="I31" i="26"/>
  <c r="M31" i="26" s="1"/>
  <c r="G31" i="26"/>
  <c r="H31" i="26" s="1"/>
  <c r="J30" i="26"/>
  <c r="L30" i="26" s="1"/>
  <c r="I30" i="26"/>
  <c r="M30" i="26" s="1"/>
  <c r="G30" i="26"/>
  <c r="H30" i="26" s="1"/>
  <c r="J24" i="26"/>
  <c r="L24" i="26" s="1"/>
  <c r="I24" i="26"/>
  <c r="M24" i="26" s="1"/>
  <c r="J17" i="26"/>
  <c r="L17" i="26" s="1"/>
  <c r="I17" i="26"/>
  <c r="M17" i="26" s="1"/>
  <c r="G17" i="26"/>
  <c r="H17" i="26" s="1"/>
  <c r="J14" i="26"/>
  <c r="L14" i="26" s="1"/>
  <c r="I14" i="26"/>
  <c r="M14" i="26" s="1"/>
  <c r="G14" i="26"/>
  <c r="H14" i="26" s="1"/>
  <c r="G13" i="26"/>
  <c r="H13" i="26" s="1"/>
  <c r="J12" i="26"/>
  <c r="L12" i="26" s="1"/>
  <c r="I12" i="26"/>
  <c r="M12" i="26" s="1"/>
  <c r="B50" i="26"/>
  <c r="B42" i="26"/>
  <c r="I11" i="26"/>
  <c r="J16" i="26"/>
  <c r="K11" i="15"/>
  <c r="M11" i="15" s="1"/>
  <c r="L74" i="13"/>
  <c r="N74" i="13" s="1"/>
  <c r="L55" i="13"/>
  <c r="L57" i="13"/>
  <c r="L45" i="13"/>
  <c r="N45" i="13" s="1"/>
  <c r="L43" i="13"/>
  <c r="G48" i="26"/>
  <c r="G46" i="26"/>
  <c r="G16" i="26"/>
  <c r="J11" i="26"/>
  <c r="L11" i="26" s="1"/>
  <c r="J74" i="26"/>
  <c r="I107" i="26"/>
  <c r="J107" i="26"/>
  <c r="G107" i="26" s="1"/>
  <c r="J15" i="26"/>
  <c r="L15" i="26" s="1"/>
  <c r="H11" i="15" l="1"/>
  <c r="G32" i="15"/>
  <c r="N92" i="13"/>
  <c r="D119" i="26"/>
  <c r="H118" i="26"/>
  <c r="F32" i="15"/>
  <c r="F119" i="26"/>
  <c r="G123" i="26"/>
  <c r="H29" i="15"/>
  <c r="H25" i="15"/>
  <c r="I25" i="15" s="1"/>
  <c r="H23" i="15"/>
  <c r="H18" i="15"/>
  <c r="I18" i="15" s="1"/>
  <c r="G97" i="13"/>
  <c r="I87" i="13"/>
  <c r="I90" i="13" s="1"/>
  <c r="I82" i="13"/>
  <c r="G118" i="26"/>
  <c r="H102" i="26"/>
  <c r="G102" i="26"/>
  <c r="G66" i="26"/>
  <c r="G42" i="26"/>
  <c r="H42" i="26"/>
  <c r="F36" i="26"/>
  <c r="D36" i="26"/>
  <c r="G35" i="26"/>
  <c r="G24" i="26"/>
  <c r="G12" i="26"/>
  <c r="H12" i="26" s="1"/>
  <c r="G15" i="26"/>
  <c r="G11" i="26"/>
  <c r="L16" i="26"/>
  <c r="J11" i="15"/>
  <c r="K19" i="13"/>
  <c r="K15" i="13"/>
  <c r="I29" i="15" l="1"/>
  <c r="I31" i="15" s="1"/>
  <c r="H31" i="15"/>
  <c r="I23" i="15"/>
  <c r="I27" i="15" s="1"/>
  <c r="H27" i="15"/>
  <c r="J87" i="13"/>
  <c r="J90" i="13" s="1"/>
  <c r="J96" i="13"/>
  <c r="I96" i="13"/>
  <c r="J82" i="13"/>
  <c r="J85" i="13" s="1"/>
  <c r="I85" i="13"/>
  <c r="G18" i="26"/>
  <c r="H24" i="26"/>
  <c r="L3" i="17"/>
  <c r="N51" i="13" l="1"/>
  <c r="I51" i="13" l="1"/>
  <c r="O19" i="13"/>
  <c r="O15" i="13"/>
  <c r="O11" i="13"/>
  <c r="J10" i="15"/>
  <c r="N10" i="15" s="1"/>
  <c r="N11" i="15"/>
  <c r="J16" i="15"/>
  <c r="N16" i="15" s="1"/>
  <c r="M11" i="26"/>
  <c r="N32" i="15" l="1"/>
  <c r="H69" i="13"/>
  <c r="H80" i="13"/>
  <c r="H97" i="13" l="1"/>
  <c r="K3" i="13"/>
  <c r="L28" i="13"/>
  <c r="K28" i="13"/>
  <c r="O28" i="13" s="1"/>
  <c r="I45" i="13"/>
  <c r="J45" i="13" s="1"/>
  <c r="L47" i="13"/>
  <c r="L49" i="13"/>
  <c r="B97" i="26"/>
  <c r="B102" i="26"/>
  <c r="B69" i="26"/>
  <c r="B53" i="26"/>
  <c r="B63" i="26"/>
  <c r="C36" i="26"/>
  <c r="F21" i="26"/>
  <c r="I13" i="16"/>
  <c r="M13" i="16" s="1"/>
  <c r="I12" i="16"/>
  <c r="M12" i="16" s="1"/>
  <c r="M15" i="16" s="1"/>
  <c r="I10" i="16"/>
  <c r="M10" i="16" s="1"/>
  <c r="E14" i="15"/>
  <c r="K77" i="13"/>
  <c r="O77" i="13" s="1"/>
  <c r="K45" i="13"/>
  <c r="O45" i="13" s="1"/>
  <c r="M45" i="13"/>
  <c r="M43" i="13"/>
  <c r="M47" i="13"/>
  <c r="M49" i="13"/>
  <c r="M51" i="13"/>
  <c r="M55" i="13"/>
  <c r="M57" i="13"/>
  <c r="M58" i="13"/>
  <c r="M59" i="13"/>
  <c r="M61" i="13"/>
  <c r="M63" i="13"/>
  <c r="M65" i="13"/>
  <c r="M67" i="13"/>
  <c r="M70" i="13"/>
  <c r="M71" i="13"/>
  <c r="M72" i="13"/>
  <c r="M73" i="13"/>
  <c r="M74" i="13"/>
  <c r="M75" i="13"/>
  <c r="M76" i="13"/>
  <c r="M77" i="13"/>
  <c r="H37" i="13"/>
  <c r="L77" i="13"/>
  <c r="I74" i="13"/>
  <c r="L15" i="13"/>
  <c r="I23" i="26"/>
  <c r="M23" i="26" s="1"/>
  <c r="I112" i="26"/>
  <c r="M112" i="26" s="1"/>
  <c r="J113" i="26"/>
  <c r="L113" i="26" s="1"/>
  <c r="J112" i="26"/>
  <c r="L112" i="26" s="1"/>
  <c r="J111" i="26"/>
  <c r="L111" i="26" s="1"/>
  <c r="J95" i="26"/>
  <c r="L95" i="26" s="1"/>
  <c r="J94" i="26"/>
  <c r="L94" i="26" s="1"/>
  <c r="J85" i="26"/>
  <c r="L85" i="26" s="1"/>
  <c r="J84" i="26"/>
  <c r="L84" i="26" s="1"/>
  <c r="J83" i="26"/>
  <c r="L83" i="26" s="1"/>
  <c r="J76" i="26"/>
  <c r="L76" i="26" s="1"/>
  <c r="J75" i="26"/>
  <c r="L75" i="26" s="1"/>
  <c r="L74" i="26"/>
  <c r="J73" i="26"/>
  <c r="L73" i="26" s="1"/>
  <c r="J68" i="26"/>
  <c r="L68" i="26" s="1"/>
  <c r="J62" i="26"/>
  <c r="L62" i="26" s="1"/>
  <c r="J58" i="26"/>
  <c r="L58" i="26" s="1"/>
  <c r="J52" i="26"/>
  <c r="L52" i="26" s="1"/>
  <c r="J45" i="26"/>
  <c r="J46" i="26"/>
  <c r="L46" i="26" s="1"/>
  <c r="J48" i="26"/>
  <c r="L48" i="26" s="1"/>
  <c r="G45" i="26" l="1"/>
  <c r="G50" i="26" s="1"/>
  <c r="L45" i="26"/>
  <c r="I49" i="13"/>
  <c r="N49" i="13"/>
  <c r="N47" i="13"/>
  <c r="I47" i="13"/>
  <c r="N77" i="13"/>
  <c r="I77" i="13"/>
  <c r="N15" i="13"/>
  <c r="I15" i="13"/>
  <c r="I71" i="13"/>
  <c r="N71" i="13"/>
  <c r="N28" i="13"/>
  <c r="I28" i="13"/>
  <c r="J28" i="13" s="1"/>
  <c r="M69" i="13"/>
  <c r="K51" i="13"/>
  <c r="O51" i="13" s="1"/>
  <c r="J51" i="13"/>
  <c r="L61" i="13"/>
  <c r="L63" i="13"/>
  <c r="L65" i="13"/>
  <c r="L67" i="13"/>
  <c r="L59" i="13"/>
  <c r="L58" i="13"/>
  <c r="L36" i="13"/>
  <c r="N36" i="13" s="1"/>
  <c r="J10" i="16"/>
  <c r="L10" i="16" s="1"/>
  <c r="L12" i="16"/>
  <c r="L15" i="16" s="1"/>
  <c r="D15" i="16" s="1"/>
  <c r="J13" i="16"/>
  <c r="L13" i="16" s="1"/>
  <c r="J11" i="16"/>
  <c r="L11" i="16" s="1"/>
  <c r="M11" i="16"/>
  <c r="I15" i="16" s="1"/>
  <c r="K16" i="15"/>
  <c r="K10" i="15"/>
  <c r="I43" i="13"/>
  <c r="L34" i="13"/>
  <c r="L35" i="13"/>
  <c r="L33" i="13"/>
  <c r="L32" i="13"/>
  <c r="L30" i="13"/>
  <c r="L29" i="13"/>
  <c r="L27" i="13"/>
  <c r="L23" i="13"/>
  <c r="L19" i="13"/>
  <c r="N11" i="13"/>
  <c r="L107" i="26"/>
  <c r="J106" i="26"/>
  <c r="J29" i="26"/>
  <c r="J23" i="26"/>
  <c r="J20" i="26"/>
  <c r="G58" i="26"/>
  <c r="L20" i="26" l="1"/>
  <c r="G20" i="26"/>
  <c r="H20" i="26" s="1"/>
  <c r="G23" i="26"/>
  <c r="G25" i="26" s="1"/>
  <c r="L23" i="26"/>
  <c r="G29" i="26"/>
  <c r="G32" i="26" s="1"/>
  <c r="G36" i="26" s="1"/>
  <c r="L29" i="26"/>
  <c r="L106" i="26"/>
  <c r="G106" i="26"/>
  <c r="H106" i="26" s="1"/>
  <c r="H10" i="15"/>
  <c r="H14" i="15" s="1"/>
  <c r="M10" i="15"/>
  <c r="M16" i="15"/>
  <c r="H16" i="15"/>
  <c r="H20" i="15" s="1"/>
  <c r="I59" i="13"/>
  <c r="N59" i="13"/>
  <c r="I33" i="13"/>
  <c r="J33" i="13" s="1"/>
  <c r="N33" i="13"/>
  <c r="N65" i="13"/>
  <c r="I65" i="13"/>
  <c r="J65" i="13" s="1"/>
  <c r="N23" i="13"/>
  <c r="I23" i="13"/>
  <c r="J23" i="13" s="1"/>
  <c r="N63" i="13"/>
  <c r="I63" i="13"/>
  <c r="J63" i="13" s="1"/>
  <c r="I27" i="13"/>
  <c r="N27" i="13"/>
  <c r="N61" i="13"/>
  <c r="I61" i="13"/>
  <c r="J61" i="13" s="1"/>
  <c r="N67" i="13"/>
  <c r="I67" i="13"/>
  <c r="N19" i="13"/>
  <c r="I19" i="13"/>
  <c r="J19" i="13" s="1"/>
  <c r="I34" i="13"/>
  <c r="J34" i="13" s="1"/>
  <c r="N34" i="13"/>
  <c r="N29" i="13"/>
  <c r="I29" i="13"/>
  <c r="J29" i="13" s="1"/>
  <c r="N30" i="13"/>
  <c r="I30" i="13"/>
  <c r="J30" i="13" s="1"/>
  <c r="N58" i="13"/>
  <c r="I58" i="13"/>
  <c r="J58" i="13" s="1"/>
  <c r="N55" i="13"/>
  <c r="I55" i="13"/>
  <c r="J55" i="13" s="1"/>
  <c r="N57" i="13"/>
  <c r="I57" i="13"/>
  <c r="J57" i="13" s="1"/>
  <c r="N35" i="13"/>
  <c r="I35" i="13"/>
  <c r="J35" i="13" s="1"/>
  <c r="N32" i="13"/>
  <c r="I32" i="13"/>
  <c r="N43" i="13"/>
  <c r="F59" i="26"/>
  <c r="F108" i="26"/>
  <c r="F53" i="26"/>
  <c r="F63" i="26"/>
  <c r="F69" i="26"/>
  <c r="G11" i="16"/>
  <c r="M107" i="26"/>
  <c r="H107" i="26"/>
  <c r="I106" i="26"/>
  <c r="M106" i="26" s="1"/>
  <c r="I29" i="26"/>
  <c r="M29" i="26" s="1"/>
  <c r="I15" i="26"/>
  <c r="M15" i="26" s="1"/>
  <c r="H15" i="26"/>
  <c r="G95" i="26"/>
  <c r="H95" i="26" s="1"/>
  <c r="I95" i="26"/>
  <c r="M95" i="26" s="1"/>
  <c r="D59" i="26"/>
  <c r="I20" i="26"/>
  <c r="M20" i="26" s="1"/>
  <c r="I58" i="26"/>
  <c r="M58" i="26" s="1"/>
  <c r="I113" i="26"/>
  <c r="M113" i="26" s="1"/>
  <c r="I111" i="26"/>
  <c r="M111" i="26" s="1"/>
  <c r="I94" i="26"/>
  <c r="M94" i="26" s="1"/>
  <c r="I85" i="26"/>
  <c r="M85" i="26" s="1"/>
  <c r="I84" i="26"/>
  <c r="M84" i="26" s="1"/>
  <c r="I83" i="26"/>
  <c r="M83" i="26" s="1"/>
  <c r="I75" i="26"/>
  <c r="M75" i="26" s="1"/>
  <c r="I76" i="26"/>
  <c r="M76" i="26" s="1"/>
  <c r="I74" i="26"/>
  <c r="M74" i="26" s="1"/>
  <c r="I73" i="26"/>
  <c r="M73" i="26" s="1"/>
  <c r="I68" i="26"/>
  <c r="M68" i="26" s="1"/>
  <c r="I62" i="26"/>
  <c r="M62" i="26" s="1"/>
  <c r="I52" i="26"/>
  <c r="M52" i="26" s="1"/>
  <c r="I48" i="26"/>
  <c r="M48" i="26" s="1"/>
  <c r="I46" i="26"/>
  <c r="M46" i="26" s="1"/>
  <c r="I45" i="26"/>
  <c r="M45" i="26" s="1"/>
  <c r="I16" i="26"/>
  <c r="M16" i="26" s="1"/>
  <c r="K36" i="13"/>
  <c r="O36" i="13" s="1"/>
  <c r="K74" i="13"/>
  <c r="O74" i="13" s="1"/>
  <c r="O71" i="13"/>
  <c r="K67" i="13"/>
  <c r="O67" i="13" s="1"/>
  <c r="K65" i="13"/>
  <c r="O65" i="13" s="1"/>
  <c r="K63" i="13"/>
  <c r="O63" i="13" s="1"/>
  <c r="K61" i="13"/>
  <c r="O61" i="13" s="1"/>
  <c r="K59" i="13"/>
  <c r="O59" i="13" s="1"/>
  <c r="K58" i="13"/>
  <c r="O58" i="13" s="1"/>
  <c r="K57" i="13"/>
  <c r="O57" i="13" s="1"/>
  <c r="K55" i="13"/>
  <c r="O55" i="13" s="1"/>
  <c r="K43" i="13"/>
  <c r="O43" i="13" s="1"/>
  <c r="K49" i="13"/>
  <c r="O49" i="13" s="1"/>
  <c r="K47" i="13"/>
  <c r="O47" i="13" s="1"/>
  <c r="K27" i="13"/>
  <c r="O27" i="13" s="1"/>
  <c r="K33" i="13"/>
  <c r="O33" i="13" s="1"/>
  <c r="K34" i="13"/>
  <c r="O34" i="13" s="1"/>
  <c r="K35" i="13"/>
  <c r="O35" i="13" s="1"/>
  <c r="K32" i="13"/>
  <c r="O32" i="13" s="1"/>
  <c r="K30" i="13"/>
  <c r="O30" i="13" s="1"/>
  <c r="K29" i="13"/>
  <c r="O29" i="13" s="1"/>
  <c r="K23" i="13"/>
  <c r="O23" i="13" s="1"/>
  <c r="G85" i="26"/>
  <c r="H85" i="26" s="1"/>
  <c r="G75" i="26"/>
  <c r="H75" i="26" s="1"/>
  <c r="J77" i="13"/>
  <c r="J49" i="13"/>
  <c r="J47" i="13"/>
  <c r="J74" i="13"/>
  <c r="M32" i="15" l="1"/>
  <c r="E32" i="15" s="1"/>
  <c r="H32" i="15"/>
  <c r="N97" i="13"/>
  <c r="O97" i="13"/>
  <c r="H11" i="16"/>
  <c r="I16" i="15"/>
  <c r="M124" i="26"/>
  <c r="L124" i="26"/>
  <c r="G59" i="26"/>
  <c r="H29" i="26"/>
  <c r="H32" i="26" s="1"/>
  <c r="H36" i="26" s="1"/>
  <c r="J59" i="13"/>
  <c r="F103" i="26"/>
  <c r="F54" i="26"/>
  <c r="F26" i="26"/>
  <c r="G108" i="26"/>
  <c r="G21" i="26"/>
  <c r="F70" i="26"/>
  <c r="O37" i="13"/>
  <c r="K37" i="13" s="1"/>
  <c r="J67" i="13"/>
  <c r="J32" i="13"/>
  <c r="H48" i="26"/>
  <c r="I11" i="15"/>
  <c r="J27" i="13"/>
  <c r="G10" i="16"/>
  <c r="G12" i="16"/>
  <c r="G13" i="16"/>
  <c r="H13" i="16" s="1"/>
  <c r="H46" i="26"/>
  <c r="G73" i="26"/>
  <c r="G74" i="26"/>
  <c r="H74" i="26" s="1"/>
  <c r="G76" i="26"/>
  <c r="H76" i="26" s="1"/>
  <c r="G83" i="26"/>
  <c r="G84" i="26"/>
  <c r="H84" i="26" s="1"/>
  <c r="G94" i="26"/>
  <c r="G97" i="26" s="1"/>
  <c r="G112" i="26"/>
  <c r="H112" i="26" s="1"/>
  <c r="G113" i="26"/>
  <c r="H113" i="26" s="1"/>
  <c r="I36" i="13"/>
  <c r="J36" i="13" s="1"/>
  <c r="G111" i="26"/>
  <c r="G114" i="26" s="1"/>
  <c r="G119" i="26" s="1"/>
  <c r="G68" i="26"/>
  <c r="G62" i="26"/>
  <c r="H58" i="26"/>
  <c r="G52" i="26"/>
  <c r="H16" i="26"/>
  <c r="D108" i="26"/>
  <c r="C103" i="26"/>
  <c r="D53" i="26"/>
  <c r="D54" i="26" s="1"/>
  <c r="C119" i="26"/>
  <c r="B119" i="26"/>
  <c r="C108" i="26"/>
  <c r="B108" i="26"/>
  <c r="B103" i="26"/>
  <c r="C91" i="26"/>
  <c r="B91" i="26"/>
  <c r="C78" i="26"/>
  <c r="B78" i="26"/>
  <c r="C70" i="26"/>
  <c r="B70" i="26"/>
  <c r="D63" i="26"/>
  <c r="C59" i="26"/>
  <c r="B59" i="26"/>
  <c r="C54" i="26"/>
  <c r="B54" i="26"/>
  <c r="B36" i="26"/>
  <c r="C26" i="26"/>
  <c r="B26" i="26"/>
  <c r="B25" i="26"/>
  <c r="D21" i="26"/>
  <c r="B18" i="26"/>
  <c r="H12" i="16" l="1"/>
  <c r="H15" i="16" s="1"/>
  <c r="G15" i="16"/>
  <c r="I20" i="15"/>
  <c r="F124" i="26"/>
  <c r="H83" i="26"/>
  <c r="H91" i="26" s="1"/>
  <c r="G91" i="26"/>
  <c r="G78" i="26"/>
  <c r="I69" i="13"/>
  <c r="G13" i="17"/>
  <c r="J32" i="15"/>
  <c r="G12" i="17" s="1"/>
  <c r="I37" i="13"/>
  <c r="N37" i="13"/>
  <c r="F37" i="13" s="1"/>
  <c r="F97" i="13"/>
  <c r="I80" i="13"/>
  <c r="I124" i="26"/>
  <c r="G8" i="17" s="1"/>
  <c r="S3" i="18"/>
  <c r="H68" i="26"/>
  <c r="H69" i="26" s="1"/>
  <c r="G69" i="26"/>
  <c r="H45" i="26"/>
  <c r="H50" i="26" s="1"/>
  <c r="D103" i="26"/>
  <c r="D70" i="26"/>
  <c r="H52" i="26"/>
  <c r="H53" i="26" s="1"/>
  <c r="G53" i="26"/>
  <c r="H23" i="26"/>
  <c r="H25" i="26" s="1"/>
  <c r="H94" i="26"/>
  <c r="H97" i="26" s="1"/>
  <c r="G103" i="26"/>
  <c r="H73" i="26"/>
  <c r="H78" i="26" s="1"/>
  <c r="D26" i="26"/>
  <c r="H62" i="26"/>
  <c r="H63" i="26" s="1"/>
  <c r="G63" i="26"/>
  <c r="H111" i="26"/>
  <c r="J15" i="13"/>
  <c r="H10" i="16"/>
  <c r="I10" i="15"/>
  <c r="J43" i="13"/>
  <c r="J69" i="13" s="1"/>
  <c r="H11" i="26"/>
  <c r="H18" i="26" s="1"/>
  <c r="G10" i="17"/>
  <c r="J71" i="13"/>
  <c r="J80" i="13" s="1"/>
  <c r="J3" i="15"/>
  <c r="I3" i="16"/>
  <c r="H59" i="26"/>
  <c r="H108" i="26"/>
  <c r="H21" i="26"/>
  <c r="J97" i="13" l="1"/>
  <c r="I97" i="13"/>
  <c r="I14" i="15"/>
  <c r="I32" i="15" s="1"/>
  <c r="C11" i="17"/>
  <c r="P11" i="17" s="1"/>
  <c r="H119" i="26"/>
  <c r="H114" i="26"/>
  <c r="D124" i="26"/>
  <c r="E13" i="17"/>
  <c r="J37" i="13"/>
  <c r="J40" i="13" s="1"/>
  <c r="K97" i="13"/>
  <c r="G11" i="17" s="1"/>
  <c r="G14" i="17" s="1"/>
  <c r="G26" i="26"/>
  <c r="H54" i="26"/>
  <c r="G54" i="26"/>
  <c r="H26" i="26"/>
  <c r="H103" i="26"/>
  <c r="G70" i="26"/>
  <c r="H70" i="26"/>
  <c r="I35" i="15" l="1"/>
  <c r="G124" i="26"/>
  <c r="E8" i="17" s="1"/>
  <c r="H124" i="26"/>
  <c r="C8" i="17"/>
  <c r="F8" i="17"/>
  <c r="I11" i="17"/>
  <c r="C10" i="17"/>
  <c r="E12" i="17"/>
  <c r="F10" i="17"/>
  <c r="F11" i="17"/>
  <c r="E10" i="17"/>
  <c r="E11" i="17"/>
  <c r="B14" i="15"/>
  <c r="I10" i="17" l="1"/>
  <c r="P10" i="17"/>
  <c r="H127" i="26"/>
  <c r="D8" i="17" s="1"/>
  <c r="K8" i="17"/>
  <c r="I8" i="17"/>
  <c r="E14" i="17"/>
  <c r="F12" i="17"/>
  <c r="B97" i="13"/>
  <c r="B37" i="13"/>
  <c r="B20" i="15"/>
  <c r="C12" i="17" l="1"/>
  <c r="P12" i="17" s="1"/>
  <c r="D10" i="17"/>
  <c r="C19" i="17"/>
  <c r="J11" i="17" l="1"/>
  <c r="F13" i="17"/>
  <c r="H18" i="16"/>
  <c r="D13" i="17" s="1"/>
  <c r="D12" i="17"/>
  <c r="J10" i="17"/>
  <c r="M10" i="17"/>
  <c r="K10" i="17"/>
  <c r="L10" i="17"/>
  <c r="N10" i="17"/>
  <c r="M12" i="17" l="1"/>
  <c r="I12" i="17"/>
  <c r="F14" i="17"/>
  <c r="M11" i="17"/>
  <c r="L12" i="17"/>
  <c r="J12" i="17"/>
  <c r="K12" i="17"/>
  <c r="N12" i="17"/>
  <c r="K11" i="17"/>
  <c r="N11" i="17"/>
  <c r="L11" i="17"/>
  <c r="J100" i="13" l="1"/>
  <c r="D11" i="17" s="1"/>
  <c r="D14" i="17" l="1"/>
  <c r="N8" i="17"/>
  <c r="P8" i="17"/>
  <c r="L8" i="17"/>
  <c r="M8" i="17"/>
  <c r="J8" i="17"/>
  <c r="C13" i="17"/>
  <c r="J13" i="17" l="1"/>
  <c r="P13" i="17"/>
  <c r="L13" i="17"/>
  <c r="I13" i="17"/>
  <c r="M13" i="17"/>
  <c r="N13" i="17"/>
  <c r="C14" i="17"/>
  <c r="K13" i="17"/>
  <c r="L14" i="17" l="1"/>
  <c r="E21" i="17" s="1"/>
  <c r="J14" i="17"/>
  <c r="E22" i="17" s="1"/>
  <c r="M14" i="17"/>
  <c r="C20" i="17" s="1"/>
  <c r="P14" i="17"/>
  <c r="E19" i="17" s="1"/>
  <c r="I14" i="17"/>
  <c r="C22" i="17" s="1"/>
  <c r="N14" i="17"/>
  <c r="E20" i="17" s="1"/>
  <c r="K14" i="17"/>
  <c r="C21"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schlichtenhorst</author>
    <author>Léini Karels</author>
  </authors>
  <commentList>
    <comment ref="I3" authorId="0" shapeId="0" xr:uid="{00000000-0006-0000-0000-000001000000}">
      <text>
        <r>
          <rPr>
            <sz val="9"/>
            <color indexed="81"/>
            <rFont val="Aptos"/>
            <family val="2"/>
          </rPr>
          <t xml:space="preserve">Die Liste mit den Codes befindet sich im Tabellenblatt "Gemeindecodes". </t>
        </r>
        <r>
          <rPr>
            <sz val="9"/>
            <color indexed="81"/>
            <rFont val="Segoe UI"/>
            <family val="2"/>
          </rPr>
          <t xml:space="preserve">
</t>
        </r>
      </text>
    </comment>
    <comment ref="F7" authorId="0" shapeId="0" xr:uid="{00000000-0006-0000-0000-000003000000}">
      <text>
        <r>
          <rPr>
            <sz val="9"/>
            <color indexed="81"/>
            <rFont val="Aptos"/>
            <family val="2"/>
          </rPr>
          <t>Wenn "nicht zutreffend" dann ist das Feld  aus der Summe prozentual  ausgeschlossen. Bitte plausible Begründung angeben in der Spalte "Kommentar".</t>
        </r>
      </text>
    </comment>
    <comment ref="G7" authorId="0" shapeId="0" xr:uid="{00000000-0006-0000-0000-000004000000}">
      <text>
        <r>
          <rPr>
            <sz val="9"/>
            <color indexed="81"/>
            <rFont val="Aptos"/>
            <family val="2"/>
          </rPr>
          <t>1 = erfüllt, kein K.O. 
0= nicht erfüllt, K.O.</t>
        </r>
      </text>
    </comment>
    <comment ref="I7" authorId="0" shapeId="0" xr:uid="{00000000-0006-0000-0000-000005000000}">
      <text>
        <r>
          <rPr>
            <sz val="9"/>
            <color indexed="81"/>
            <rFont val="Aptos"/>
            <family val="2"/>
          </rPr>
          <t xml:space="preserve">
• Existiert nicht  in der Gemeinde ...
• Verantwortlichkeiten nicht in unserer Gemeinde / bei Dritten, bei ...
• Alternative Möglichkeiten in der Gemeinden vorhanden: ...</t>
        </r>
      </text>
    </comment>
    <comment ref="J7" authorId="1" shapeId="0" xr:uid="{F0CDB59F-20D2-4C68-AC8E-F6988D03034A}">
      <text>
        <r>
          <rPr>
            <sz val="9"/>
            <color indexed="81"/>
            <rFont val="Aptos"/>
            <family val="2"/>
          </rPr>
          <t>Nur für AEV
bearbeitbar</t>
        </r>
      </text>
    </comment>
    <comment ref="M8" authorId="0" shapeId="0" xr:uid="{00000000-0006-0000-0000-000007000000}">
      <text>
        <r>
          <rPr>
            <b/>
            <sz val="9"/>
            <color indexed="81"/>
            <rFont val="Segoe UI"/>
            <family val="2"/>
          </rPr>
          <t>schlichtenhorst:</t>
        </r>
        <r>
          <rPr>
            <sz val="9"/>
            <color indexed="81"/>
            <rFont val="Segoe UI"/>
            <family val="2"/>
          </rPr>
          <t xml:space="preserve">
wenn AEV X (=Kommentar ist nicht bestätigt) , also abgelehnt, dann geht in die Bewertung mit in die Gesamt-Bewertung ein und wird bei K.O. mit 0 bewertet), bei Löschung des X geht die Bewertung nicht in die Gesamtsumme ein.</t>
        </r>
      </text>
    </comment>
    <comment ref="B27" authorId="0" shapeId="0" xr:uid="{00000000-0006-0000-0000-000008000000}">
      <text>
        <r>
          <rPr>
            <b/>
            <sz val="9"/>
            <color indexed="81"/>
            <rFont val="Segoe UI"/>
            <family val="2"/>
          </rPr>
          <t>weitere Maßnahmen zum Ressporcencenter folgen unter "Bring-Sammlung"
Tabellenblatt AW-Matrix 02.2</t>
        </r>
        <r>
          <rPr>
            <sz val="9"/>
            <color indexed="81"/>
            <rFont val="Segoe UI"/>
            <family val="2"/>
          </rPr>
          <t xml:space="preserve">
</t>
        </r>
      </text>
    </comment>
    <comment ref="L124" authorId="0" shapeId="0" xr:uid="{00000000-0006-0000-0000-000009000000}">
      <text>
        <r>
          <rPr>
            <b/>
            <sz val="9"/>
            <color indexed="81"/>
            <rFont val="Segoe UI"/>
            <family val="2"/>
          </rPr>
          <t xml:space="preserve">Formel: </t>
        </r>
        <r>
          <rPr>
            <sz val="9"/>
            <color indexed="81"/>
            <rFont val="Segoe UI"/>
            <family val="2"/>
          </rPr>
          <t>mit Zelle O96 wird folgendes berechnet: 
wenn Spalte I = nz  dann zählt die Summer der max. erreichten Punkte ohne die maximale Punktezahl der Zeile, mit nz als 100%</t>
        </r>
      </text>
    </comment>
    <comment ref="M125" authorId="0" shapeId="0" xr:uid="{00000000-0006-0000-0000-00000A000000}">
      <text>
        <r>
          <rPr>
            <b/>
            <sz val="9"/>
            <color indexed="81"/>
            <rFont val="Segoe UI"/>
            <family val="2"/>
          </rPr>
          <t>Formel:</t>
        </r>
        <r>
          <rPr>
            <sz val="9"/>
            <color indexed="81"/>
            <rFont val="Segoe UI"/>
            <family val="2"/>
          </rPr>
          <t xml:space="preserve">
Anzahl der Kommentare maximal: Wenn Zelle 96 &lt; 39, 
dann ist die Differenz die Anzahl der Kommentare, die  enthalten sind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schlichtenhorst</author>
    <author>Léini Karels</author>
  </authors>
  <commentList>
    <comment ref="H7" authorId="0" shapeId="0" xr:uid="{00000000-0006-0000-0100-000002000000}">
      <text>
        <r>
          <rPr>
            <sz val="9"/>
            <color indexed="81"/>
            <rFont val="Segoe UI"/>
            <family val="2"/>
          </rPr>
          <t xml:space="preserve">
</t>
        </r>
        <r>
          <rPr>
            <sz val="9"/>
            <color indexed="81"/>
            <rFont val="Aptos"/>
            <family val="2"/>
          </rPr>
          <t>Wenn "nicht zutreffend", dann ist das Feld  aus der Summe prozentual  ausgeschlossen. Bitte plausible Begründung angeben in der Spalte "Kommentar".</t>
        </r>
        <r>
          <rPr>
            <sz val="9"/>
            <color indexed="81"/>
            <rFont val="Segoe UI"/>
            <family val="2"/>
          </rPr>
          <t xml:space="preserve">
</t>
        </r>
      </text>
    </comment>
    <comment ref="I7" authorId="0" shapeId="0" xr:uid="{00000000-0006-0000-0100-000003000000}">
      <text>
        <r>
          <rPr>
            <sz val="9"/>
            <color indexed="81"/>
            <rFont val="Aptos"/>
            <family val="2"/>
          </rPr>
          <t>1 = erfüllt, kein K.O. 
0= nicht erfüllt, K.O.</t>
        </r>
      </text>
    </comment>
    <comment ref="K7" authorId="0" shapeId="0" xr:uid="{00000000-0006-0000-0100-000004000000}">
      <text>
        <r>
          <rPr>
            <sz val="9"/>
            <color indexed="81"/>
            <rFont val="Aptos"/>
            <family val="2"/>
          </rPr>
          <t xml:space="preserve">
• Existiert nicht in der Gemeinde ...
• Verantwortlichkeiten nicht in unserer Gemeinde / bei Dritten, bei ...
• Alternative Möglichkeiten in der Gemeinden vorhanden: ...</t>
        </r>
      </text>
    </comment>
    <comment ref="L7" authorId="1" shapeId="0" xr:uid="{40E55CC5-94C1-4040-A94F-400AC00F5CCC}">
      <text>
        <r>
          <rPr>
            <sz val="9"/>
            <color indexed="81"/>
            <rFont val="Aptos"/>
            <family val="2"/>
          </rPr>
          <t>Nur für AEV
bearbeitbar</t>
        </r>
      </text>
    </comment>
    <comment ref="I10" authorId="0" shapeId="0" xr:uid="{00000000-0006-0000-0100-000006000000}">
      <text>
        <r>
          <rPr>
            <b/>
            <sz val="9"/>
            <color indexed="81"/>
            <rFont val="Segoe UI"/>
            <family val="2"/>
          </rPr>
          <t xml:space="preserve">Formel: </t>
        </r>
        <r>
          <rPr>
            <sz val="9"/>
            <color indexed="81"/>
            <rFont val="Segoe UI"/>
            <family val="2"/>
          </rPr>
          <t xml:space="preserve">Wenn K.O. und Wert kleiner als kleinster Wert aus  Auswahl, dann 0, sonst 1
</t>
        </r>
      </text>
    </comment>
    <comment ref="N37" authorId="0" shapeId="0" xr:uid="{00000000-0006-0000-0100-00000A000000}">
      <text>
        <r>
          <rPr>
            <b/>
            <sz val="9"/>
            <color indexed="81"/>
            <rFont val="Segoe UI"/>
            <family val="2"/>
          </rPr>
          <t>Formel:</t>
        </r>
        <r>
          <rPr>
            <sz val="9"/>
            <color indexed="81"/>
            <rFont val="Segoe UI"/>
            <family val="2"/>
          </rPr>
          <t xml:space="preserve">
mit Zelle O105 wird folgendes berechnet: wenn Spalte I = nz  dann zählt die Summer der max. erreichten Punkte ohne die maximale Punktezahl der Zeile, mit nz als 100%</t>
        </r>
      </text>
    </comment>
    <comment ref="O37" authorId="0" shapeId="0" xr:uid="{00000000-0006-0000-0100-00000B000000}">
      <text>
        <r>
          <rPr>
            <b/>
            <sz val="9"/>
            <color indexed="81"/>
            <rFont val="Segoe UI"/>
            <family val="2"/>
          </rPr>
          <t xml:space="preserve">Formel:
</t>
        </r>
        <r>
          <rPr>
            <sz val="9"/>
            <color indexed="81"/>
            <rFont val="Segoe UI"/>
            <family val="2"/>
          </rPr>
          <t xml:space="preserve">Anzahl der Kommentare maximal: Wenn Zelle 105 &lt; 23, 
dann ist die Differenz die Anzahl der Kommentare, die  enthalten sind
</t>
        </r>
      </text>
    </comment>
    <comment ref="D43" authorId="0" shapeId="0" xr:uid="{00000000-0006-0000-0100-00000C000000}">
      <text>
        <r>
          <rPr>
            <sz val="9"/>
            <color indexed="81"/>
            <rFont val="Aptos"/>
            <family val="2"/>
          </rPr>
          <t>„bewacht“: Ressourcencenter oder kommunale, nicht frei zugängliche Sammelstelle</t>
        </r>
        <r>
          <rPr>
            <sz val="9"/>
            <color indexed="81"/>
            <rFont val="Segoe UI"/>
            <family val="2"/>
          </rPr>
          <t xml:space="preserve">
</t>
        </r>
      </text>
    </comment>
    <comment ref="D44" authorId="0" shapeId="0" xr:uid="{00000000-0006-0000-0100-00000D000000}">
      <text>
        <r>
          <rPr>
            <sz val="9"/>
            <color indexed="81"/>
            <rFont val="Aptos"/>
            <family val="2"/>
          </rPr>
          <t>„unbewacht“: kommunale, zu jeder Zeit frei zugängliche Sammelstelle außerhalb des Ressourcencenters</t>
        </r>
        <r>
          <rPr>
            <sz val="9"/>
            <color indexed="81"/>
            <rFont val="Segoe UI"/>
            <family val="2"/>
          </rPr>
          <t xml:space="preserve">
</t>
        </r>
      </text>
    </comment>
    <comment ref="D74" authorId="0" shapeId="0" xr:uid="{00000000-0006-0000-0100-000010000000}">
      <text>
        <r>
          <rPr>
            <sz val="9"/>
            <color indexed="81"/>
            <rFont val="Aptos"/>
            <family val="2"/>
          </rPr>
          <t xml:space="preserve">Personnel besetzter Info-Point mit digitaler als auch analoger Aushänge "schwarzes Brett"
</t>
        </r>
      </text>
    </comment>
    <comment ref="D75" authorId="0" shapeId="0" xr:uid="{00000000-0006-0000-0100-000011000000}">
      <text>
        <r>
          <rPr>
            <sz val="9"/>
            <color indexed="81"/>
            <rFont val="Aptos"/>
            <family val="2"/>
          </rPr>
          <t>Info-Point mit digitaler als auch analoger Aushänge "schwarzes Brett"</t>
        </r>
      </text>
    </comment>
    <comment ref="D76" authorId="0" shapeId="0" xr:uid="{00000000-0006-0000-0100-000012000000}">
      <text>
        <r>
          <rPr>
            <sz val="9"/>
            <color indexed="81"/>
            <rFont val="Aptos"/>
            <family val="2"/>
          </rPr>
          <t xml:space="preserve">Info-Point : Informationen am "schwarzen Brett" o.ä.
</t>
        </r>
      </text>
    </comment>
    <comment ref="N97" authorId="0" shapeId="0" xr:uid="{00000000-0006-0000-0100-000013000000}">
      <text>
        <r>
          <rPr>
            <b/>
            <sz val="9"/>
            <color indexed="81"/>
            <rFont val="Segoe UI"/>
            <family val="2"/>
          </rPr>
          <t xml:space="preserve">Formel:
</t>
        </r>
        <r>
          <rPr>
            <sz val="9"/>
            <color indexed="81"/>
            <rFont val="Segoe UI"/>
            <family val="2"/>
          </rPr>
          <t>mit Zelle O105 wird folgendes berechnet: wenn Spalte I = nz  dann zählt die Summer der max. erreichten Punkte ohne die maximale Punktezahl der Zeile, mit nz als 100%</t>
        </r>
      </text>
    </comment>
    <comment ref="O97" authorId="0" shapeId="0" xr:uid="{00000000-0006-0000-0100-000014000000}">
      <text>
        <r>
          <rPr>
            <b/>
            <sz val="9"/>
            <color indexed="81"/>
            <rFont val="Segoe UI"/>
            <family val="2"/>
          </rPr>
          <t>Formel:</t>
        </r>
        <r>
          <rPr>
            <sz val="9"/>
            <color indexed="81"/>
            <rFont val="Segoe UI"/>
            <family val="2"/>
          </rPr>
          <t xml:space="preserve">
Anzahl der Kommentare maximal: Wenn Zelle 105 &lt; 23, 
dann ist die Differenz die Anzahl der Kommentare, die  enthalten sind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schlichtenhorst</author>
    <author>Léini Karels</author>
  </authors>
  <commentList>
    <comment ref="G7" authorId="0" shapeId="0" xr:uid="{00000000-0006-0000-0200-000002000000}">
      <text>
        <r>
          <rPr>
            <sz val="9"/>
            <color indexed="81"/>
            <rFont val="Aptos"/>
            <family val="2"/>
          </rPr>
          <t xml:space="preserve">
Wenn "nicht zutreffend" dann ist das Feld  aus der Summe prozentual  ausgeschlossen. 
Bitte plausible Begründung angeben 
in der Spalte "Kommentar".</t>
        </r>
        <r>
          <rPr>
            <sz val="9"/>
            <color indexed="81"/>
            <rFont val="Segoe UI"/>
            <family val="2"/>
          </rPr>
          <t xml:space="preserve">
</t>
        </r>
      </text>
    </comment>
    <comment ref="H7" authorId="0" shapeId="0" xr:uid="{00000000-0006-0000-0200-000003000000}">
      <text>
        <r>
          <rPr>
            <sz val="9"/>
            <color indexed="81"/>
            <rFont val="Aptos"/>
            <family val="2"/>
          </rPr>
          <t>1 = erfüllt, kein K.O. 
0= nicht erfüllt, K.O.</t>
        </r>
      </text>
    </comment>
    <comment ref="J7" authorId="0" shapeId="0" xr:uid="{00000000-0006-0000-0200-000004000000}">
      <text>
        <r>
          <rPr>
            <sz val="9"/>
            <color indexed="81"/>
            <rFont val="Aptos"/>
            <family val="2"/>
          </rPr>
          <t xml:space="preserve">
• Existiert nicht in der Gemeinde ...
• Verantwortlichkeiten nicht in unserer Gemeinde / bei Dritten, bei ...
• Alternative Möglichkeiten in der Gemeinden vorhanden: ...</t>
        </r>
      </text>
    </comment>
    <comment ref="K7" authorId="1" shapeId="0" xr:uid="{B60E3B5F-5546-47D7-B79C-C557F4C7ADBE}">
      <text>
        <r>
          <rPr>
            <sz val="9"/>
            <color indexed="81"/>
            <rFont val="Aptos"/>
            <family val="2"/>
          </rPr>
          <t xml:space="preserve">Nur für AEV
bearbeitbar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schlichtenhorst</author>
    <author>Léini Karels</author>
  </authors>
  <commentList>
    <comment ref="F7" authorId="0" shapeId="0" xr:uid="{00000000-0006-0000-0300-000001000000}">
      <text>
        <r>
          <rPr>
            <sz val="9"/>
            <color indexed="81"/>
            <rFont val="Aptos"/>
            <family val="2"/>
          </rPr>
          <t>Wenn "nicht zutreffend" dann ist das Feld  aus der Summe prozentual  ausgeschlossen. Bitte plausibel Begründung angeben in der Spalte "Kommentar".</t>
        </r>
        <r>
          <rPr>
            <sz val="9"/>
            <color indexed="81"/>
            <rFont val="Segoe UI"/>
            <family val="2"/>
          </rPr>
          <t xml:space="preserve">
</t>
        </r>
      </text>
    </comment>
    <comment ref="G7" authorId="0" shapeId="0" xr:uid="{00000000-0006-0000-0300-000002000000}">
      <text>
        <r>
          <rPr>
            <sz val="9"/>
            <color indexed="81"/>
            <rFont val="Aptos"/>
            <family val="2"/>
          </rPr>
          <t>1 = erfüllt, kein K.O. 
0= nicht erfüllt, K.O.</t>
        </r>
      </text>
    </comment>
    <comment ref="I7" authorId="0" shapeId="0" xr:uid="{00000000-0006-0000-0300-000003000000}">
      <text>
        <r>
          <rPr>
            <sz val="9"/>
            <color indexed="81"/>
            <rFont val="Aptos"/>
            <family val="2"/>
          </rPr>
          <t xml:space="preserve">
• Existiert nicht in der Gemeinde ...
• Verantwortlichkeiten nicht in unserer Gemeinde / bei Dritten, bei ...
• Alternative Möglichkeiten in der Gemeinden vorhanden: ...</t>
        </r>
      </text>
    </comment>
    <comment ref="J7" authorId="1" shapeId="0" xr:uid="{A01873D3-82EC-47D9-AA3D-DA5A4A321EC7}">
      <text>
        <r>
          <rPr>
            <sz val="9"/>
            <color indexed="81"/>
            <rFont val="Aptos"/>
            <family val="2"/>
          </rPr>
          <t>Nur für AEV
bearbeitbar</t>
        </r>
      </text>
    </comment>
  </commentList>
</comments>
</file>

<file path=xl/sharedStrings.xml><?xml version="1.0" encoding="utf-8"?>
<sst xmlns="http://schemas.openxmlformats.org/spreadsheetml/2006/main" count="1393" uniqueCount="744">
  <si>
    <t>1.1</t>
  </si>
  <si>
    <t>1.2</t>
  </si>
  <si>
    <t>1.3</t>
  </si>
  <si>
    <t>2.1</t>
  </si>
  <si>
    <t>3.1</t>
  </si>
  <si>
    <t>4.1</t>
  </si>
  <si>
    <t>5.1.1</t>
  </si>
  <si>
    <t>5.2.1</t>
  </si>
  <si>
    <t>5.1</t>
  </si>
  <si>
    <t>5.2</t>
  </si>
  <si>
    <t>5.3</t>
  </si>
  <si>
    <t>5.3.1</t>
  </si>
  <si>
    <t>6.1</t>
  </si>
  <si>
    <t>7.1</t>
  </si>
  <si>
    <t>8.2</t>
  </si>
  <si>
    <t>9.1</t>
  </si>
  <si>
    <t>10.1</t>
  </si>
  <si>
    <t>10.1.1</t>
  </si>
  <si>
    <t>10.1.2</t>
  </si>
  <si>
    <t>10.1.3</t>
  </si>
  <si>
    <t>Total</t>
  </si>
  <si>
    <t>und gemäß des Maßnahmenkatalogs vom Klimapakt (KP) 2.0</t>
  </si>
  <si>
    <t>(Berücksichtigung der Maßnahmen auf kommunaler Ebene sowie auf Syndikatsebene)</t>
  </si>
  <si>
    <t>Bewertungskriterium</t>
  </si>
  <si>
    <t>Bewertung</t>
  </si>
  <si>
    <t>Kalkulation</t>
  </si>
  <si>
    <t>Kommentar</t>
  </si>
  <si>
    <t>Nr.</t>
  </si>
  <si>
    <t>Verteilung</t>
  </si>
  <si>
    <t>K.O.-Kriterium</t>
  </si>
  <si>
    <t>[keine Eingabe]</t>
  </si>
  <si>
    <t xml:space="preserve">Informationen und Beratung der Bürger </t>
  </si>
  <si>
    <t>K.O.</t>
  </si>
  <si>
    <t>1.1.1</t>
  </si>
  <si>
    <t>1.1.2</t>
  </si>
  <si>
    <t>1.1.3</t>
  </si>
  <si>
    <t>1.2.1</t>
  </si>
  <si>
    <t>1.3.1</t>
  </si>
  <si>
    <t>2.1.1</t>
  </si>
  <si>
    <t>2.1.2</t>
  </si>
  <si>
    <t>2.1.3</t>
  </si>
  <si>
    <t>3.1.1</t>
  </si>
  <si>
    <t>4.1.1</t>
  </si>
  <si>
    <t>4.1.2</t>
  </si>
  <si>
    <t>3.2</t>
  </si>
  <si>
    <t>3.3</t>
  </si>
  <si>
    <t>3.2.1</t>
  </si>
  <si>
    <t>3.2.2</t>
  </si>
  <si>
    <t>6</t>
  </si>
  <si>
    <t>7</t>
  </si>
  <si>
    <t>6.1.1</t>
  </si>
  <si>
    <t>7.1.1</t>
  </si>
  <si>
    <t>7.1.2</t>
  </si>
  <si>
    <t>7.1.3</t>
  </si>
  <si>
    <t>7.1.4</t>
  </si>
  <si>
    <t>8.1.1</t>
  </si>
  <si>
    <t>8.1.2</t>
  </si>
  <si>
    <t>8.2.1</t>
  </si>
  <si>
    <t>8.2.2</t>
  </si>
  <si>
    <t>Total (2)</t>
  </si>
  <si>
    <t>Total (1)</t>
  </si>
  <si>
    <t>Total (3)</t>
  </si>
  <si>
    <t>Total (4)</t>
  </si>
  <si>
    <t>Total (5)</t>
  </si>
  <si>
    <t>Total (6)</t>
  </si>
  <si>
    <t>Total (7)</t>
  </si>
  <si>
    <t>Total (9)</t>
  </si>
  <si>
    <t>Total (10)</t>
  </si>
  <si>
    <t>Total (8)</t>
  </si>
  <si>
    <t xml:space="preserve">Zwischensumme: </t>
  </si>
  <si>
    <t>Differenzierung</t>
  </si>
  <si>
    <t>System</t>
  </si>
  <si>
    <t>Holsammlungen</t>
  </si>
  <si>
    <t>Behälter</t>
  </si>
  <si>
    <t>&gt;12</t>
  </si>
  <si>
    <t>lose</t>
  </si>
  <si>
    <t>Säcke</t>
  </si>
  <si>
    <t xml:space="preserve">auf Abruf </t>
  </si>
  <si>
    <t>Bezeichnung</t>
  </si>
  <si>
    <t>2.2</t>
  </si>
  <si>
    <t>2.2.1</t>
  </si>
  <si>
    <t>5 bis 6</t>
  </si>
  <si>
    <t xml:space="preserve">3 bis 4 </t>
  </si>
  <si>
    <t xml:space="preserve">1 bis 2 </t>
  </si>
  <si>
    <t>3.1.2</t>
  </si>
  <si>
    <t>3.1.3</t>
  </si>
  <si>
    <t>Summe der erreichten Punkte:</t>
  </si>
  <si>
    <t>Total:</t>
  </si>
  <si>
    <t>Tage geöffnet pro Woche</t>
  </si>
  <si>
    <t>bis</t>
  </si>
  <si>
    <t>Weit - Fortgeschritten</t>
  </si>
  <si>
    <t>Fortgeschritten</t>
  </si>
  <si>
    <t>Initialstatus</t>
  </si>
  <si>
    <t>Punkte von</t>
  </si>
  <si>
    <t>visuelle Einstufung</t>
  </si>
  <si>
    <t>Zahlen passen sich der maximalen Punktzahl an</t>
  </si>
  <si>
    <t>Sonstige Steuerungs- und Lenkungsmechanismen</t>
  </si>
  <si>
    <t>- Bringsammlungen</t>
  </si>
  <si>
    <t>- Holsammlungen</t>
  </si>
  <si>
    <t>Y-Wert pro Farbe</t>
  </si>
  <si>
    <t xml:space="preserve">zwischen X und </t>
  </si>
  <si>
    <t>Lfd.-Nr.</t>
  </si>
  <si>
    <t>Bedingte Formatoierung.: Wert liegt</t>
  </si>
  <si>
    <t>≤ 25%</t>
  </si>
  <si>
    <t>&gt; 25% ≤ 50%</t>
  </si>
  <si>
    <t>&gt; 50% ≤ 75 %</t>
  </si>
  <si>
    <t>&gt; 75% ≤  100 %</t>
  </si>
  <si>
    <t>Tabelle verknüpft mit bedingter Formatierung (kann ausgeblendet werden)</t>
  </si>
  <si>
    <t>Maximale 
Punkte</t>
  </si>
  <si>
    <t>Erreichte 
Punkte</t>
  </si>
  <si>
    <t>Kosten</t>
  </si>
  <si>
    <t>3</t>
  </si>
  <si>
    <t>2</t>
  </si>
  <si>
    <t xml:space="preserve">Gebührenteilung bei gemeinsamer Benutzung von Sammelgefäßen für gemischte Siedlungsabfälle aus Haushalten </t>
  </si>
  <si>
    <t>Anzahl der 
erfüllten 
Punkte</t>
  </si>
  <si>
    <t>1</t>
  </si>
  <si>
    <t>Nachweis
(Beispiele)</t>
  </si>
  <si>
    <t>Beschluss, Ausschreibungen, Formulare, Fotos</t>
  </si>
  <si>
    <t xml:space="preserve">Informationsbereich im Ressourcencenter: Öffnungszeiten </t>
  </si>
  <si>
    <t xml:space="preserve">Secondhandbereich im Ressourcencenter: Öffnungszeiten </t>
  </si>
  <si>
    <t>nz</t>
  </si>
  <si>
    <t>Bezeichnung der Maßnahmen und Einzelmaßnahmen</t>
  </si>
  <si>
    <t>Bezeichnung der Maßnahmen und 
Einzelmaßnahmen</t>
  </si>
  <si>
    <t>"nicht zutreffend"</t>
  </si>
  <si>
    <t>(Anzahl)</t>
  </si>
  <si>
    <t>KP 2.0 - P.1.1.5'!A1</t>
  </si>
  <si>
    <t>KP 2.0 - P.3.5.1'!A1</t>
  </si>
  <si>
    <t xml:space="preserve">#nz: </t>
  </si>
  <si>
    <t>Tabelle V: Ergebnis</t>
  </si>
  <si>
    <t>(Summe)</t>
  </si>
  <si>
    <t>Unterlagen, Rechnungen, Pläne</t>
  </si>
  <si>
    <t>#K.O.</t>
  </si>
  <si>
    <t>#K.O. = 0 (nicht erfüllt)</t>
  </si>
  <si>
    <t xml:space="preserve">Beschluss, Abfallkalender </t>
  </si>
  <si>
    <t xml:space="preserve">Beschluss, 
Abfallkalender </t>
  </si>
  <si>
    <t>Beschluss, 
Abfallkalender</t>
  </si>
  <si>
    <t>1-6</t>
  </si>
  <si>
    <t>1-5</t>
  </si>
  <si>
    <t>1-4</t>
  </si>
  <si>
    <t>1-3</t>
  </si>
  <si>
    <t>1-2</t>
  </si>
  <si>
    <t>1-nz</t>
  </si>
  <si>
    <t>Qualitativ hochwertige Abfallberatung</t>
  </si>
  <si>
    <t>Beschluss, Ressourcen-konzept, Regelwerke</t>
  </si>
  <si>
    <t xml:space="preserve">Einrichtung und Unterstützung von Reparatur- und Wiederverwendungsnetzen </t>
  </si>
  <si>
    <t xml:space="preserve">Trennung der Baustellenabfälle </t>
  </si>
  <si>
    <t>TOTAL (IV)</t>
  </si>
  <si>
    <t xml:space="preserve">#Kommentare </t>
  </si>
  <si>
    <t>Sperrmülltaxe</t>
  </si>
  <si>
    <t xml:space="preserve"> Zielsetzung (fast) erreicht</t>
  </si>
  <si>
    <t>Max. Punkte</t>
  </si>
  <si>
    <t>Commune</t>
  </si>
  <si>
    <t>CODE</t>
  </si>
  <si>
    <t>Syndicat principal</t>
  </si>
  <si>
    <t>Syndicat secondaire</t>
  </si>
  <si>
    <t>Parc de Recyclage</t>
  </si>
  <si>
    <t>Beaufort</t>
  </si>
  <si>
    <t>1001</t>
  </si>
  <si>
    <t>SIDEC</t>
  </si>
  <si>
    <t/>
  </si>
  <si>
    <t>Fridhaff (Parc de recyclage)</t>
  </si>
  <si>
    <t>Bech</t>
  </si>
  <si>
    <t>1002</t>
  </si>
  <si>
    <t>SIGRE</t>
  </si>
  <si>
    <t>Junglinster  (Parc de recyclage)</t>
  </si>
  <si>
    <t>Beckerich</t>
  </si>
  <si>
    <t>0701</t>
  </si>
  <si>
    <t>Redange/Attert (Parc de recyclage)</t>
  </si>
  <si>
    <t>Berdorf</t>
  </si>
  <si>
    <t>1003</t>
  </si>
  <si>
    <t>Bertrange</t>
  </si>
  <si>
    <t>0301</t>
  </si>
  <si>
    <t>SICA</t>
  </si>
  <si>
    <t>SIDOR</t>
  </si>
  <si>
    <t>Kehlen  (Parc de recyclage)</t>
  </si>
  <si>
    <t>Bettembourg</t>
  </si>
  <si>
    <t>0201</t>
  </si>
  <si>
    <t>Bettembourg-Dudelange (Parc de recyclage)</t>
  </si>
  <si>
    <t>Bettendorf</t>
  </si>
  <si>
    <t>0601</t>
  </si>
  <si>
    <t>Betzdorf</t>
  </si>
  <si>
    <t>1101</t>
  </si>
  <si>
    <t>Deponie Muertendall  (Parc de recyclage)</t>
  </si>
  <si>
    <t>Bissen</t>
  </si>
  <si>
    <t>0402</t>
  </si>
  <si>
    <t>Mersch (Parc de recyclage)</t>
  </si>
  <si>
    <t>Biwer</t>
  </si>
  <si>
    <t>1102</t>
  </si>
  <si>
    <t>Boulaide</t>
  </si>
  <si>
    <t>0801</t>
  </si>
  <si>
    <t>Wiltz (Parc de recyclage)</t>
  </si>
  <si>
    <t>Bourscheid</t>
  </si>
  <si>
    <t>0602</t>
  </si>
  <si>
    <t>1201</t>
  </si>
  <si>
    <t>Containerpark „Am Haff“  (Parc de recyclage)</t>
  </si>
  <si>
    <t>Clervaux</t>
  </si>
  <si>
    <t>0501</t>
  </si>
  <si>
    <t>Lentzweiler (Parc de recyclage)</t>
  </si>
  <si>
    <t>Colmar-Berg</t>
  </si>
  <si>
    <t>0401</t>
  </si>
  <si>
    <t>Consdorf</t>
  </si>
  <si>
    <t>1004</t>
  </si>
  <si>
    <t>Contern</t>
  </si>
  <si>
    <t>0302</t>
  </si>
  <si>
    <t>Munsbach (Parc de recyclage)</t>
  </si>
  <si>
    <t>Dalheim</t>
  </si>
  <si>
    <t>1202</t>
  </si>
  <si>
    <t>Dalheim  (Parc de recyclage)</t>
  </si>
  <si>
    <t>Diekirch</t>
  </si>
  <si>
    <t>0603</t>
  </si>
  <si>
    <t>Differdange</t>
  </si>
  <si>
    <t>0202</t>
  </si>
  <si>
    <t>Differdange (Parc de recyclage)</t>
  </si>
  <si>
    <t>Dippach</t>
  </si>
  <si>
    <t>0101</t>
  </si>
  <si>
    <t>Dudelange</t>
  </si>
  <si>
    <t>0203</t>
  </si>
  <si>
    <t>Echternach</t>
  </si>
  <si>
    <t>1005</t>
  </si>
  <si>
    <t>Ell</t>
  </si>
  <si>
    <t>0703</t>
  </si>
  <si>
    <t>Erpeldange-sur-Sûre</t>
  </si>
  <si>
    <t>0604</t>
  </si>
  <si>
    <t>Esch-sur-Alzette</t>
  </si>
  <si>
    <t>0204</t>
  </si>
  <si>
    <t>Schifflange (Parc de recyclage)</t>
  </si>
  <si>
    <t>Esch-sur-Sûre</t>
  </si>
  <si>
    <t>0802</t>
  </si>
  <si>
    <t>Ettelbruck</t>
  </si>
  <si>
    <t>0605</t>
  </si>
  <si>
    <t>Feulen</t>
  </si>
  <si>
    <t>0606</t>
  </si>
  <si>
    <t>Fischbach</t>
  </si>
  <si>
    <t>0404</t>
  </si>
  <si>
    <t>Flaxweiler</t>
  </si>
  <si>
    <t>1103</t>
  </si>
  <si>
    <t>Frisange</t>
  </si>
  <si>
    <t>0205</t>
  </si>
  <si>
    <t>Garnich</t>
  </si>
  <si>
    <t>0102</t>
  </si>
  <si>
    <t>Goesdorf</t>
  </si>
  <si>
    <t>0804</t>
  </si>
  <si>
    <t>Grevenmacher</t>
  </si>
  <si>
    <t>1104</t>
  </si>
  <si>
    <t>0705</t>
  </si>
  <si>
    <t>0103</t>
  </si>
  <si>
    <t>Heffingen</t>
  </si>
  <si>
    <t>0405</t>
  </si>
  <si>
    <t>Helperknapp</t>
  </si>
  <si>
    <t>0403</t>
  </si>
  <si>
    <t>Hesperange</t>
  </si>
  <si>
    <t>0303</t>
  </si>
  <si>
    <t>Hesperange (Parc de recyclage)</t>
  </si>
  <si>
    <t>Junglinster</t>
  </si>
  <si>
    <t>1105</t>
  </si>
  <si>
    <t>Käerjeng</t>
  </si>
  <si>
    <t>0104</t>
  </si>
  <si>
    <t>Käerjeng (Parc de recyclage)</t>
  </si>
  <si>
    <t>Kayl</t>
  </si>
  <si>
    <t>0206</t>
  </si>
  <si>
    <t>Kayl-Tétange (Parc de recyclage)</t>
  </si>
  <si>
    <t>Kehlen</t>
  </si>
  <si>
    <t>0105</t>
  </si>
  <si>
    <t>Kiischpelt</t>
  </si>
  <si>
    <t>0805</t>
  </si>
  <si>
    <t>Koerich</t>
  </si>
  <si>
    <t>0106</t>
  </si>
  <si>
    <t>Kopstal</t>
  </si>
  <si>
    <t>0107</t>
  </si>
  <si>
    <t>Lac de la Haute-Sûre</t>
  </si>
  <si>
    <t>0806</t>
  </si>
  <si>
    <t>Larochette</t>
  </si>
  <si>
    <t>0406</t>
  </si>
  <si>
    <t>Lenningen</t>
  </si>
  <si>
    <t>1203</t>
  </si>
  <si>
    <t>Leudelange</t>
  </si>
  <si>
    <t>0207</t>
  </si>
  <si>
    <t>Lintgen</t>
  </si>
  <si>
    <t>0407</t>
  </si>
  <si>
    <t>Lorentzweiler</t>
  </si>
  <si>
    <t>0408</t>
  </si>
  <si>
    <t>Luxembourg</t>
  </si>
  <si>
    <t>0304</t>
  </si>
  <si>
    <t>Luxembourg (Parc de recyclage)</t>
  </si>
  <si>
    <t>Mamer</t>
  </si>
  <si>
    <t>0108</t>
  </si>
  <si>
    <t>Manternach</t>
  </si>
  <si>
    <t>1106</t>
  </si>
  <si>
    <t>Mersch</t>
  </si>
  <si>
    <t>0409</t>
  </si>
  <si>
    <t>Mertert</t>
  </si>
  <si>
    <t>1107</t>
  </si>
  <si>
    <t>Mertzig</t>
  </si>
  <si>
    <t>0607</t>
  </si>
  <si>
    <t>Mondercange</t>
  </si>
  <si>
    <t>0208</t>
  </si>
  <si>
    <t>Mondorf-les-Bains</t>
  </si>
  <si>
    <t>1204</t>
  </si>
  <si>
    <t>Niederanven</t>
  </si>
  <si>
    <t>0305</t>
  </si>
  <si>
    <t>Nommern</t>
  </si>
  <si>
    <t>0410</t>
  </si>
  <si>
    <t>Parc Hosingen</t>
  </si>
  <si>
    <t>0503</t>
  </si>
  <si>
    <t>Pétange</t>
  </si>
  <si>
    <t>0209</t>
  </si>
  <si>
    <t>Pétange (Parc de recyclage)</t>
  </si>
  <si>
    <t>Preizerdaul</t>
  </si>
  <si>
    <t>0702</t>
  </si>
  <si>
    <t>Putscheid</t>
  </si>
  <si>
    <t>0902</t>
  </si>
  <si>
    <t>Rambrouch</t>
  </si>
  <si>
    <t>0704</t>
  </si>
  <si>
    <t>Reckange-sur-Mess</t>
  </si>
  <si>
    <t>0210</t>
  </si>
  <si>
    <t>Redange-sur-Attert</t>
  </si>
  <si>
    <t>0706</t>
  </si>
  <si>
    <t>Reisdorf</t>
  </si>
  <si>
    <t>0608</t>
  </si>
  <si>
    <t>Remich</t>
  </si>
  <si>
    <t>1205</t>
  </si>
  <si>
    <t>Roeser</t>
  </si>
  <si>
    <t>0211</t>
  </si>
  <si>
    <t>Rosport-Mompach</t>
  </si>
  <si>
    <t>1006</t>
  </si>
  <si>
    <t>Rumelange</t>
  </si>
  <si>
    <t>0212</t>
  </si>
  <si>
    <t>Saeul</t>
  </si>
  <si>
    <t>0707</t>
  </si>
  <si>
    <t>Sandweiler</t>
  </si>
  <si>
    <t>0306</t>
  </si>
  <si>
    <t>Sanem</t>
  </si>
  <si>
    <t>0213</t>
  </si>
  <si>
    <t>Schengen</t>
  </si>
  <si>
    <t>1206</t>
  </si>
  <si>
    <t>Schieren</t>
  </si>
  <si>
    <t>0609</t>
  </si>
  <si>
    <t>Schifflange</t>
  </si>
  <si>
    <t>0214</t>
  </si>
  <si>
    <t>Schuttrange</t>
  </si>
  <si>
    <t>0307</t>
  </si>
  <si>
    <t>Stadtbredimus</t>
  </si>
  <si>
    <t>1207</t>
  </si>
  <si>
    <t>Steinfort</t>
  </si>
  <si>
    <t>0110</t>
  </si>
  <si>
    <t>Steinsel</t>
  </si>
  <si>
    <t>0308</t>
  </si>
  <si>
    <t>Steinsel (Parc de recyclage)</t>
  </si>
  <si>
    <t>Strassen</t>
  </si>
  <si>
    <t>0309</t>
  </si>
  <si>
    <t>Tandel</t>
  </si>
  <si>
    <t>0901</t>
  </si>
  <si>
    <t>Troisvierges</t>
  </si>
  <si>
    <t>0504</t>
  </si>
  <si>
    <t>Useldange</t>
  </si>
  <si>
    <t>0708</t>
  </si>
  <si>
    <t>Vallée de l'Ernz</t>
  </si>
  <si>
    <t>0610</t>
  </si>
  <si>
    <t>Vianden</t>
  </si>
  <si>
    <t>0903</t>
  </si>
  <si>
    <t>Vichten</t>
  </si>
  <si>
    <t>0709</t>
  </si>
  <si>
    <t>Waldbillig</t>
  </si>
  <si>
    <t>1008</t>
  </si>
  <si>
    <t>Walferdange</t>
  </si>
  <si>
    <t>0310</t>
  </si>
  <si>
    <t>Weiler-la-Tour</t>
  </si>
  <si>
    <t>0311</t>
  </si>
  <si>
    <t>Weiswampach</t>
  </si>
  <si>
    <t>0505</t>
  </si>
  <si>
    <t>Wiltz</t>
  </si>
  <si>
    <t>0807</t>
  </si>
  <si>
    <t>Wincrange</t>
  </si>
  <si>
    <t>0502</t>
  </si>
  <si>
    <t>Winseler</t>
  </si>
  <si>
    <t>0808</t>
  </si>
  <si>
    <t>Wormeldange</t>
  </si>
  <si>
    <t>1108</t>
  </si>
  <si>
    <t>Gemeinde (Code):</t>
  </si>
  <si>
    <t>AEV</t>
  </si>
  <si>
    <t>TOTAL</t>
  </si>
  <si>
    <t>Beschluss, Bauten Reglement</t>
  </si>
  <si>
    <t xml:space="preserve">Einrichtungen bereitstellen für die getrennte Sammlung von Inertabfällen, Bauschutt und Rückbauabfällen in geringen Mengen von Baustellen von Privatpersonen. </t>
  </si>
  <si>
    <t>Nachhaltige kommunale Digitalisierungskonzepte</t>
  </si>
  <si>
    <t>Bring-Sammlungen</t>
  </si>
  <si>
    <t>2-nz</t>
  </si>
  <si>
    <t>3-nz</t>
  </si>
  <si>
    <t>4-nz</t>
  </si>
  <si>
    <t>5-nz</t>
  </si>
  <si>
    <t>6-nz</t>
  </si>
  <si>
    <t>K.O. in Allg und Lenkung:</t>
  </si>
  <si>
    <t>Bewertung von 0 - max. Punkte mit nz</t>
  </si>
  <si>
    <t>Subjektive Bewertung ohne nz</t>
  </si>
  <si>
    <t>Container</t>
  </si>
  <si>
    <t xml:space="preserve">Modell zur Bewertung der kommunalen Abfallwirtschaft auf der Basis des modifizierten Abfallgesetzes (AGm*) vom 21.03.2012 (konsolidierte Fassung vom 01.01. 2023) </t>
  </si>
  <si>
    <t>6 ohne 1</t>
  </si>
  <si>
    <t>6 ohne 1,2</t>
  </si>
  <si>
    <t>6 ohne 1,23</t>
  </si>
  <si>
    <t>K.O. in Verwertung Hol und Bring</t>
  </si>
  <si>
    <t>5 ohne 1</t>
  </si>
  <si>
    <t>5 und 4</t>
  </si>
  <si>
    <t>4</t>
  </si>
  <si>
    <t xml:space="preserve">4 + 3 </t>
  </si>
  <si>
    <t>6 ohne 4</t>
  </si>
  <si>
    <t>6+5</t>
  </si>
  <si>
    <t>4+5</t>
  </si>
  <si>
    <t>6.1.2</t>
  </si>
  <si>
    <t>6.1.3</t>
  </si>
  <si>
    <t>6.1.4</t>
  </si>
  <si>
    <t>Zur Verfügungstellung von kleineren Vorsortiergefässen / Papiersammeltüten zur vereinfachten Bioabfall-Sammlung im Haushalt</t>
  </si>
  <si>
    <t>7.1.5</t>
  </si>
  <si>
    <t>Trennung der verschiedenen Fraktionen der Bauabfälle ermöglichen, 
die einem Verwertungsverfahren unterzogen werden können (z.B. Kaskadennutzungs-projekte), und solche die einem Beseitigungsverfahren unterzogen werden müssen</t>
  </si>
  <si>
    <t>Links auf Homepage</t>
  </si>
  <si>
    <t>Verfügbarkeit eines Ressourcencenters: Öffnungszeiten</t>
  </si>
  <si>
    <t xml:space="preserve">Taxenpflichtige Sperrmüllannahme im Ressourcencenter </t>
  </si>
  <si>
    <t>Gewicht (kg)</t>
  </si>
  <si>
    <t>Volumen bzw. Stück (m3)</t>
  </si>
  <si>
    <t>Legende</t>
  </si>
  <si>
    <t>6, 5, 4</t>
  </si>
  <si>
    <t>Tabellen-Nr.</t>
  </si>
  <si>
    <t>I</t>
  </si>
  <si>
    <t>II</t>
  </si>
  <si>
    <t>IIa</t>
  </si>
  <si>
    <t>IIb</t>
  </si>
  <si>
    <t>III</t>
  </si>
  <si>
    <t>IV</t>
  </si>
  <si>
    <t>unbewacht</t>
  </si>
  <si>
    <t>bewacht</t>
  </si>
  <si>
    <t>Formel #nz</t>
  </si>
  <si>
    <t>Anzahl der Kommentare ist kleiner als 
Anzahl der Felder "nicht zutreffend"</t>
  </si>
  <si>
    <t xml:space="preserve"> #Kommentar leer</t>
  </si>
  <si>
    <t xml:space="preserve"> #nz</t>
  </si>
  <si>
    <t>Versteckte 
Formel</t>
  </si>
  <si>
    <t>versteckte 
Formel</t>
  </si>
  <si>
    <t>Verwertung mit nz</t>
  </si>
  <si>
    <t xml:space="preserve">Auswertungsreihen 
Punktevergabe (Zahlenreihen) </t>
  </si>
  <si>
    <t>Sonderreien Verwertung 
mit ausgewählten Punkten</t>
  </si>
  <si>
    <t>Notiz: Anzahl Zellen mit Text geht nicht da die Formel als Text gezählt wird</t>
  </si>
  <si>
    <t>Hol- und Bring-Sammlungen</t>
  </si>
  <si>
    <t>Service</t>
  </si>
  <si>
    <t>Personell +</t>
  </si>
  <si>
    <t>Digital +</t>
  </si>
  <si>
    <t>Aushänge</t>
  </si>
  <si>
    <t>[x="nz" wurde abgelehnt!]</t>
  </si>
  <si>
    <t>Abfall-Vermeidungskonzept für die eigenen Einrichtungen der Gemeinde</t>
  </si>
  <si>
    <t>3.2.3</t>
  </si>
  <si>
    <t>3.2.4</t>
  </si>
  <si>
    <t>3.2.5</t>
  </si>
  <si>
    <t>Total (max. P.)</t>
  </si>
  <si>
    <t>(        )</t>
  </si>
  <si>
    <t xml:space="preserve">bitte auswählen </t>
  </si>
  <si>
    <t xml:space="preserve">Tage / Öffnungszeiten                      </t>
  </si>
  <si>
    <t>6+3</t>
  </si>
  <si>
    <t>Max.</t>
  </si>
  <si>
    <t>KP 2.0 - P.3.5.1'!A2</t>
  </si>
  <si>
    <t>KP 2.0 - P.3.5.1'!A3</t>
  </si>
  <si>
    <t>KP 2.0 - P.3.5.1'!A4</t>
  </si>
  <si>
    <t>KP 2.0 - P.3.5.1'!A6</t>
  </si>
  <si>
    <t>KP 2.0 - P.3.5.1'!A7</t>
  </si>
  <si>
    <t>KP 2.0 - P.3.5.1'!A8</t>
  </si>
  <si>
    <t>KP 2.0 - P.1.1.5'!A0</t>
  </si>
  <si>
    <t>Zwischen-summe: 1</t>
  </si>
  <si>
    <t>Zwischen-summe: 2</t>
  </si>
  <si>
    <t>Zwischen-
summe: 1.2</t>
  </si>
  <si>
    <t>Zwischen-
summe: 1.3</t>
  </si>
  <si>
    <t>Zwischen-
summe: 3.1</t>
  </si>
  <si>
    <t>Zwischen-summe: 3.2</t>
  </si>
  <si>
    <t>Zwischen-
summe: 3.3</t>
  </si>
  <si>
    <t>Zwischen-
summe: 5.1</t>
  </si>
  <si>
    <t>Zwischen-
summe: 5.2</t>
  </si>
  <si>
    <t>Zwischen-
summe: 5.3</t>
  </si>
  <si>
    <t>8.1</t>
  </si>
  <si>
    <t>Zwischen-
summe: 8.1</t>
  </si>
  <si>
    <t>Zwischen-
summe: 8.2</t>
  </si>
  <si>
    <t>Sonstige (separate) Holsammlungen</t>
  </si>
  <si>
    <t xml:space="preserve">Bezeichnung der Maßnahmen und Einzelmaßnahmen </t>
  </si>
  <si>
    <t>Ausbau der notwendigen Infrastruktur für die getrennte Sammlung der verschiedenen Abfallfraktionen in Residenzen (Mehrfamilienhäuser mit mehr als vier Wohngrundstücken)</t>
  </si>
  <si>
    <t>Nachhaltiges Beschaffungswesen</t>
  </si>
  <si>
    <t>Gemeinde :</t>
  </si>
  <si>
    <t>Gemeinde:</t>
  </si>
  <si>
    <t>Sonstige Mengenerfassung (Sharing- und Verleihsystemen, öffentlichen Bücherschränken, Kaskadennutzungsprojekte für Holz …)</t>
  </si>
  <si>
    <t>Regelmäßige Abfallberatung 
- durch nachweislich qualifiziertes Personal
- altersgerecht  für alle Bürger 
- auch für ansässige Betriebe</t>
  </si>
  <si>
    <t>Auswertungsgrundlage</t>
  </si>
  <si>
    <t>9.1.1</t>
  </si>
  <si>
    <t>9.1.2</t>
  </si>
  <si>
    <t>1.1.4</t>
  </si>
  <si>
    <t>1.1.5</t>
  </si>
  <si>
    <t>1.1.6</t>
  </si>
  <si>
    <t>1.1.7</t>
  </si>
  <si>
    <t>1.1.8</t>
  </si>
  <si>
    <t>1.1.9</t>
  </si>
  <si>
    <t>1.1.10</t>
  </si>
  <si>
    <t>1.1.11</t>
  </si>
  <si>
    <t>1.1.12</t>
  </si>
  <si>
    <t>1.1.13</t>
  </si>
  <si>
    <t>1.2.2</t>
  </si>
  <si>
    <t>1.2.3</t>
  </si>
  <si>
    <t>1.2.4</t>
  </si>
  <si>
    <t>1.2.5</t>
  </si>
  <si>
    <t>1.2.6</t>
  </si>
  <si>
    <t>1.2.7</t>
  </si>
  <si>
    <t>1.2.8</t>
  </si>
  <si>
    <t>1.2.9</t>
  </si>
  <si>
    <t>1.2.10</t>
  </si>
  <si>
    <t>1.2.11</t>
  </si>
  <si>
    <t>1.2.12</t>
  </si>
  <si>
    <t>1.2.13</t>
  </si>
  <si>
    <t>Zwischen-summe: 1.2</t>
  </si>
  <si>
    <t>1.3.2</t>
  </si>
  <si>
    <t>1.3.3</t>
  </si>
  <si>
    <t>Zwischen-summe: 1.3</t>
  </si>
  <si>
    <t>Hobscheid</t>
  </si>
  <si>
    <t>Bioabfall</t>
  </si>
  <si>
    <t>Grünschnitt</t>
  </si>
  <si>
    <t>Papier/Kartonagen</t>
  </si>
  <si>
    <t>Hohlglas</t>
  </si>
  <si>
    <t xml:space="preserve">Verpackungen </t>
  </si>
  <si>
    <t xml:space="preserve">Altmetalle </t>
  </si>
  <si>
    <t>Elektro(nik)schrott</t>
  </si>
  <si>
    <t>Getrennte Sperrmüll-Sammlung von  wiederverwertbaren- und endgültigen Sperrmüll-Fraktionen</t>
  </si>
  <si>
    <t>Holz</t>
  </si>
  <si>
    <t>Reifen</t>
  </si>
  <si>
    <t>Kunststoffe</t>
  </si>
  <si>
    <t>Altkleider</t>
  </si>
  <si>
    <t>Altmetalle</t>
  </si>
  <si>
    <t xml:space="preserve">Elektro(nik)schrott </t>
  </si>
  <si>
    <r>
      <rPr>
        <sz val="10"/>
        <color theme="1"/>
        <rFont val="Aptos"/>
        <family val="2"/>
      </rPr>
      <t xml:space="preserve">Beschluss, </t>
    </r>
    <r>
      <rPr>
        <sz val="10"/>
        <color theme="0"/>
        <rFont val="Aptos"/>
        <family val="2"/>
      </rPr>
      <t xml:space="preserve">
</t>
    </r>
    <r>
      <rPr>
        <sz val="10"/>
        <color theme="1"/>
        <rFont val="Aptos"/>
        <family val="2"/>
      </rPr>
      <t>Abfallkalender</t>
    </r>
  </si>
  <si>
    <t>Tabelle IV: Sonstige Steuerungs- und Lenkungsmechanismen</t>
  </si>
  <si>
    <t>≤12</t>
  </si>
  <si>
    <t>TOTAL (I)</t>
  </si>
  <si>
    <t>Summe der erreichten Punkte (Hol-Sammlung):</t>
  </si>
  <si>
    <t>Summe der erreichten Punkte (Bring-Sammlung):</t>
  </si>
  <si>
    <t>Tabelle II: Hol- und Bringsammlung</t>
  </si>
  <si>
    <t>Tabelle III: Abfallbeseitigung und Gebühren</t>
  </si>
  <si>
    <t>Hol- und Bringsamlung</t>
  </si>
  <si>
    <t>Abfallbeseitigung und Gebühren</t>
  </si>
  <si>
    <t>Tabelle I: Allgemeine Abfallwirtschaft</t>
  </si>
  <si>
    <t xml:space="preserve">Verfügbarkeit und Zugänglichkeit  </t>
  </si>
  <si>
    <t>Verfügbarkeit und Zugänglichkeit von Ressourcenzentren</t>
  </si>
  <si>
    <t>Mengenerfassung (Zielindikatoren zur Ressourcenoptimierung)</t>
  </si>
  <si>
    <t>Konzepte (und nachweisbare Umsetzung) für abfallarme Feste / Veranstaltungen</t>
  </si>
  <si>
    <t>Energetische und stoffliche Nutzung von Bioabfall</t>
  </si>
  <si>
    <t>Förderung der separaten Erfassung von Bioabfall</t>
  </si>
  <si>
    <t xml:space="preserve"> Bauten Reglement und gemeindeinterne Baustandards</t>
  </si>
  <si>
    <t>Gemeindeinterne Baustandards</t>
  </si>
  <si>
    <t>Organisation der Bring-Sammlung im Ressourcencenter</t>
  </si>
  <si>
    <t>Restabfalltaxe</t>
  </si>
  <si>
    <t>Einschränkung des Ressourcenverbrauches: 
Maßnahmen zur Abfallvermeidung für Gemeinden mit eigenem Fuhrpark</t>
  </si>
  <si>
    <t>Förderung von Verleih-/Miet- bzw. Sharing-Angeboten: 
Maßnahmen zur Förderung von Initiativen „leihen/mieten" statt kaufen</t>
  </si>
  <si>
    <t>Die Gemeinde ermöglicht den Zugang zum Ressourcencenter allen Einwohnern des Großherzogtums Luxemburg unabhängig von ihrem Wohnort</t>
  </si>
  <si>
    <t>Qualitätsstandards bei der Inanspruchnahme von Dienstleistungen: z.B. von Unternehmen, die Maßnahmen ergreifen zur Steigerung der Material-, Energieeffizienz bzw. um Emissionen zu senken, Gefahrstoffe zu reduzieren oder abzuschaffen (Green Services).</t>
  </si>
  <si>
    <t xml:space="preserve">Qualitätsstandards bei öffentlichen Auftragswesen in Bezug auf technische Spezifikationen und Gütezeichen, Prüfberichte, Zertifizierungen oder andere Beweismittel berücksichtigen. </t>
  </si>
  <si>
    <t>Mengenerfassung auf öffentlichen Festen und Veranstaltungen der gesammelten Abfälle</t>
  </si>
  <si>
    <t>Mengenerfassung im Second-Hand Shop der gesammelten Gegenstände die  dem Wiederverwertungskreislauf zugeführt werden (z.B. Altkleider, Möbel, Dekoration, Geschirr…)</t>
  </si>
  <si>
    <t>Mengenerfassung im Repair-Café von den Gegenständen, die durch Reparatur dem Wiederverwertungskreislauf zugeführt werden können (z.B. Altkleider, Elektro, Möbel, Dekoration, Geschirr…. )</t>
  </si>
  <si>
    <t>Mengenerfassung von wilden Deponien und Littering-Sammlungen der Gemeindebeamten</t>
  </si>
  <si>
    <t>3.3.1</t>
  </si>
  <si>
    <t>Evaluationstool für Gemeinden im Bereich der Abfallwirtschaft</t>
  </si>
  <si>
    <t>Informationen zu aktuellen Vorschriften (Gesetze, Regelwerke, …) bezgl. der Abfallbewirtschaftung, insbesondere der Vermeidung (wie z.B.das Verbot für das Ablegen von Werbedrucken auf Fahrzeugen, das Werfen von plastik- oder metallhaltigen Konfetti und Luftschlangen auf öffentlichen Plätzen, o. Ä.) sind leicht zugänglich und auffindbar auf einer öffentlichen Webseite.</t>
  </si>
  <si>
    <t>Gemeindeverordnungen in Zusammenhang mit der Abfallbewirtschaftung (Allgemein und Gebühren) sind leicht zugänglich und auffindbar auf einer öffentlichen Website.</t>
  </si>
  <si>
    <t>Aktuellste Informationen auf der Internetseite der Gemeinde von wesentlichen abfallwirtschaftlichen Vorgaben zur Vermeidung u. Verwertung: 
- APP: Mäin Offall - Meng Ressourcen (oder andere)
- Wesentliche abfallwirtschaftliche Praxisbeispiele
- Anlassbezogene Informationen (Veranstaltungen)</t>
  </si>
  <si>
    <t>Gestaltung der Internetseite der Gemeinde:
-	Die Internetseite verfügt über eine Rubrik, die sich nur der Abfallwirtschaft widmet.
-	Die Gemeinde verfügt über eine Abfallbroschüre.
-	Die Gemeinde hat den «portail de l’environnement» (emwelt.lu) , oder die Internetseite andere Akteure der Abfallwirtschaft (z.B. Ressourcencenter) verlinkt.</t>
  </si>
  <si>
    <t>Transparente Abfallwirtschaft: Informationen zu Hol- und Bring-Sammlung und zur Art der Behandlung</t>
  </si>
  <si>
    <t xml:space="preserve">Qualitativ hochwertige Abfallberatung über Möglichkeiten zur Vermeidung, zur Wiederverwendung, zur Vorbereitung zur Wiederverwendung, zum Recycling und zur Verwertung von Siedlungsabfällen </t>
  </si>
  <si>
    <t>Jedes Jahr erfahren Haushalte, wie viel Restmüll bei ihnen wirklich angefallen ist - entweder nach Gewicht oder Volumen (in Kilogramm oder Litern)</t>
  </si>
  <si>
    <t>Jedes Jahr erfahren Erzeuger von Siedlungsabfällen, die nicht aus Haushalten stammen, wie viel Restmüll bei ihnen wirklich angefallen ist – entweder nach Gewicht oder Volumen (in Kilogramm oder Litern).</t>
  </si>
  <si>
    <t>Die Gemeinde ermöglicht den Zugang zum Ressourcencenter Hausverwalter von „Residenzen“ (wenn Rechnungsempfänger)</t>
  </si>
  <si>
    <t>Die Gemeinde ermöglicht den Zugang zum Ressourcencenter Einrichtungen und Unternehmen sofern die übergebenen Mengen die üblichen von Privatpersonen akzeptierten Volumen nicht überschreiten</t>
  </si>
  <si>
    <t>Zwischen-
summe: 2.1</t>
  </si>
  <si>
    <t>Zwischen-
summe: 1.1</t>
  </si>
  <si>
    <t>Verfügbarkeit und Zugänglichkeit von zusätzlichen kommunalen Sammelstellen</t>
  </si>
  <si>
    <t>Die Gemeinde ermöglicht den Zugang zu zusätzlichen Abfallsammelstellen in denen mindestens 3 Abfallfraktionen gesammelt werden.</t>
  </si>
  <si>
    <t>Zwischen-
summe: 2.2</t>
  </si>
  <si>
    <t>Interne Maßnahmen:
- Verzicht auf schadstoffhaltige Materialien, Bevorzugung von Materialien die weniger problematischen Abfall verursachen,
- Verwendung von langlebigen, reparierfähigen, leicht wiederverwertbaren oder recycelbaren Produkten, 
- Verwendung von Materialen aus Recyclingprozessen oder aus umweltfreundlicher Herstellung (z.B. durch Einsatz von sauberen Technologien)</t>
  </si>
  <si>
    <t>Mengenerfassung der «Groussbotz»</t>
  </si>
  <si>
    <t>3.2.6</t>
  </si>
  <si>
    <t>Optimierung der Abfallsammellogistik z.B. :
- Tourenoptimierung, Füllstandsmesser, E-Fahrzeuge oder andere gleichwertige Maßnahmen.</t>
  </si>
  <si>
    <t>Vermeidung von Abfall auf Veranstaltungen innerhalb der Gemeinde</t>
  </si>
  <si>
    <t>Für öffentliche Veranstaltungen der Gemeinde:
- Verwendung von Mehrweggeschirr 
- Separate Erfassung/Sammlung der verschiedenen Abfallfraktionen
- Verzicht auf Trinkwasser aus Einwegflaschen und Förderung von Trinkwasser aus dem Wasserhahn oder aus den Wasserspendern
- Vermeiden von nicht wiederverwertbare Dekorationsartikel und Gadgets
- Einbindung der lokalen Geschäftswelt,
- Anti-gaspi Konzept : Lebensmittelabfälle durch den Einsatz von Food-to-go Mehrwegbehälter begrenzen .</t>
  </si>
  <si>
    <t>Unterstützung von Vereinen, ONG's, Clubs..., bei der Ausrichtung von Veranstaltungen durch:
- Aufstellen einer Charta
- Bereitstellung einer Spülmöglichkeit (Spülmobil, Waschstraße, ...), sowie die nötige Strom- und Wasserversorgung, -entsorgung 
- Bereitstellung von Mehrweggeschirr 
- Bereitstellung separater Sammelbehälter</t>
  </si>
  <si>
    <t xml:space="preserve">Potentielle Maßnahmen:
- Passende Infrastrukturen zur Verfügung stellen (z.B. an die Aktivitäten angepasste Räumlichkeiten in/bei Ressourcenzentren, kommunalen Ateliers mit Wasser-, Strom, WC ) sowie passender Einrichtung (Tische, Stühle ...) 
- Möglichkeiten bieten für die Sammlung und Lagerung von Ersatzteilen (auch Zugänglichkeit) </t>
  </si>
  <si>
    <t>Potentielle Maßnahmen:
-  Passende Infrastrukturen zur Verfügung stellen (z.B. an die Aktivitäten angepasste Räumlichkeiten und Möbel/Regale, Strom, WC, ..)
- Durch gezielte Sensibilisierung der Öffentlichkeit Second-hand fördern</t>
  </si>
  <si>
    <t>Potentielle Maßnahmen: 
- Sensibilisierungskampagnen für Verleih-/(Zwischen)-Vermietungs-Initiativen von selten gebrauchten  Gegenständen bzw. Räumlichkeiten,
- Infrastruktur oder Plattform anbieten zur Unterstützung von Verleihsystemen (z.B. von sperrigen oder teuren Gartengeräten wie Schubkarren, Hochdruckreiniger, Fahrzeugen, Anhängern…)</t>
  </si>
  <si>
    <t>Grünschnittcontainer in den Gemeinden aufstellen
Alternativ: Zugang zur Abgabe der Bioabfälle in der Kompostieranlage gewährleiten</t>
  </si>
  <si>
    <t>Informationsmaterial zur Eigenkompostierung zur Verfügung stellen</t>
  </si>
  <si>
    <t>Kommunikationskampagnen und Aufklärung zur effizienten Nutzung der Bioabfallsammlung</t>
  </si>
  <si>
    <t>6.1.5</t>
  </si>
  <si>
    <t>Bioabfallsammelsysteme in Residenzen</t>
  </si>
  <si>
    <t>Sensibilisierungsmaßnahmen gegen Littering, also das Wegwerfen oder Liegenlassen kleiner Mengen Siedlungsabfall</t>
  </si>
  <si>
    <t xml:space="preserve">Informationen zu Anti-Littering Sanktionen kommunizieren </t>
  </si>
  <si>
    <t>Anti-Littering Sanktionen konsequent anwenden</t>
  </si>
  <si>
    <t>«Grouss Botz» durchführen</t>
  </si>
  <si>
    <t>Sensibilierungskampagnen in Schulen fördern für abfallbewusstes Verhalten</t>
  </si>
  <si>
    <t>7.1.6</t>
  </si>
  <si>
    <t xml:space="preserve">Sensibilierungskampagnen in Vereinen fördern für abfallbewusstes Verhalten </t>
  </si>
  <si>
    <t>7.1.7</t>
  </si>
  <si>
    <t>7.1.8</t>
  </si>
  <si>
    <t>7.1.9</t>
  </si>
  <si>
    <t>7.1.10</t>
  </si>
  <si>
    <t>Sensibilierungskampagnen bei anderen Akteuren fördern für abfallbewusstes Verhalten</t>
  </si>
  <si>
    <t>Bereitstellen von Sammelbehälter im öffentlichen Raum für die getrennte Erfassung verschiedener Abfallfraktionen (für u.a. Verpackungen, Zigaretten)</t>
  </si>
  <si>
    <t>Kontrolle von Sammelbehälter im öffentlichen Raum für die getrennte Erfassung verschiedener Abfallfraktionen (für u.a. Verpackungen, Zigaretten)</t>
  </si>
  <si>
    <t xml:space="preserve">Sonstige besondere Maßnahmen, um Littering effektiv zu reduzieren </t>
  </si>
  <si>
    <t xml:space="preserve">Gemeindeinterne Baustandards enthalten Vorgaben zur Vermeidung und Wiederverwendung von Abfällen </t>
  </si>
  <si>
    <t>Vermeidung und Wiederverwendung von Abfällen wird bei der Planung eines Bauvorhabens und der Vergabe eines entsprechenden Auftrags berücksichtigt: 
z.B. durch:
- ein Bestandsverzeichnis der verwendeten Baumaterialien vor dem Rückbau eines Gebäudes (umbauten Raum &gt; 1200 m3  bzw. eines Abfallaufkommens &gt;100 m3). 
- Getrennte Sammlung der Fraktionen : Holz, mineralische Fraktionen (Beton, Ziegel, Fliesen und Keramik, Steine), Metall, Glas, Pappe, Kunststoff, Gips und gefährliche Abfälle
- Vermeidung bzw. Reduzierung von Bodenaushub (Nachweisbarkeit im Falle der Wiederverwendung des Bodenaushubs)
oder andere vergleichbare Regelungen</t>
  </si>
  <si>
    <t>8.1.3</t>
  </si>
  <si>
    <t>Zusatzmassnahmen:
- Verwendung von recycelten Baustoffen, regionalen Materialien, Sekundärrohstoffen und rückgebauten Materialien 
- Erhalt und Renovierung bestehender Bausubstanz anstelle eines vollständigen Abrisses
- Einsatz von Modulbauweise oder Leichtbausystemen, die flexibel anpassbar und leicht rückbaubar sind
- Nutzung von digitalen Planungsanwendungen (z.B. Building Information Modeling (BIM) zur präzisen Materialplanung, Vermeidung von Überdimensionierung und Optimierung des Ressourcenverbrauchs</t>
  </si>
  <si>
    <t>Regelungen für die Organisation der getrennten Sammlung in Residenzen in der Gemeindeverordnung vorsehen</t>
  </si>
  <si>
    <t>8.2.3</t>
  </si>
  <si>
    <t>Öffentliche Infrastruktur für die getrennte Sammlung geringer Mengen an Bauschutt, Bauabfällen und Abbruchabfällen für private Bauvorhaben in der Gemeinde</t>
  </si>
  <si>
    <t xml:space="preserve">- Digitaler Abfallkalender z.B. Mäin Offall - Meng Ressourcen oder andere; 
- Erinnerungsdienste für Sammeltage (SMS/Push-Nachricht/Email) gemäß Abfall-/Wertstoffkalender. </t>
  </si>
  <si>
    <t>Füllstandssensoren (automatische Meldung über volle Abfallcontainer) zur Optimierung der Sammelfahrten</t>
  </si>
  <si>
    <t>Digitale Prozeduren</t>
  </si>
  <si>
    <t>Bereitstellen von online Formularen</t>
  </si>
  <si>
    <t>Industrie- und Gewerbezonen</t>
  </si>
  <si>
    <t>11.1.1</t>
  </si>
  <si>
    <t>Integriertes Abfallkonzept für Industrie und Gewerbezonen</t>
  </si>
  <si>
    <t>Existenz eines integrierten Abfallkonzeptes für Industrie und Gewerbezonen</t>
  </si>
  <si>
    <t>Total (11)</t>
  </si>
  <si>
    <t>5 - 25 %</t>
  </si>
  <si>
    <t>26 - 50 %</t>
  </si>
  <si>
    <t>51 - 75 %</t>
  </si>
  <si>
    <t>76 ≤  100 %</t>
  </si>
  <si>
    <t>Problemstoffe</t>
  </si>
  <si>
    <t>mobile Sammelstelle</t>
  </si>
  <si>
    <t>Sperrmüll-Sammlung</t>
  </si>
  <si>
    <t>10.2</t>
  </si>
  <si>
    <t>10.2.1</t>
  </si>
  <si>
    <t>Zwischen-
summe: 10.2</t>
  </si>
  <si>
    <t>Zwischen-
summe: 10.1</t>
  </si>
  <si>
    <t>10.2.2</t>
  </si>
  <si>
    <t>1.4</t>
  </si>
  <si>
    <t>Organisation der Second-Hand Infrastruktur in der Gemeinde</t>
  </si>
  <si>
    <t>1.4.1</t>
  </si>
  <si>
    <t>Zwischen-summe: 1.4</t>
  </si>
  <si>
    <t>1.5</t>
  </si>
  <si>
    <t>Organisation der zusätzlichen Gemeinde-Infrastruktur (in der mindestens 3 Fraktionen gesammelt werden)</t>
  </si>
  <si>
    <t>1.5.1</t>
  </si>
  <si>
    <t>1.6</t>
  </si>
  <si>
    <t>Organisation in den Residenzen</t>
  </si>
  <si>
    <t>Anschlussquote</t>
  </si>
  <si>
    <t>1.6.1</t>
  </si>
  <si>
    <t>Residenzen mit einer separaten Sammelinfrastruktur</t>
  </si>
  <si>
    <t>Zwischen-summe: 1.5</t>
  </si>
  <si>
    <t>Zwischen-summe: 1.6</t>
  </si>
  <si>
    <t xml:space="preserve">Restabfalltaxe </t>
  </si>
  <si>
    <t>Nach Gewicht und Abfuhrfrequenz</t>
  </si>
  <si>
    <t>Nach Gewicht</t>
  </si>
  <si>
    <t>Nach Abfuhrfrequenz</t>
  </si>
  <si>
    <t>Taxenpflichtige Holsammlung von Sperrmüll</t>
  </si>
  <si>
    <t xml:space="preserve">Einhaltung des Verursacherprinzips </t>
  </si>
  <si>
    <t>Gestaltung der Abfallgebühren, um die separate Bioabfall-Erfassung attraktiver zu machen</t>
  </si>
  <si>
    <t>Zwischen-summe: 3.1</t>
  </si>
  <si>
    <t>Einhaltung des Kostendeckungsprinzip</t>
  </si>
  <si>
    <t xml:space="preserve">Anreize für die Mehrfachnutzung von Produkten </t>
  </si>
  <si>
    <t>Anreize für das Reparieren von Produkten</t>
  </si>
  <si>
    <t>Anreize für Produktspenden, insbesondere von Lebensmitteln (z.B. Anti-gaspi Maßnahmen : Abgabe von Lebensmitteln für karitative Zwecke, Vereine)</t>
  </si>
  <si>
    <t xml:space="preserve">Finanzielle Unterstützung für Haushalte zur Deckung der Abfallkosten (Allocation de vie chère, Windelunterstützung, u.Ä.) </t>
  </si>
  <si>
    <t>Abfuhrfrequenz [1/a]</t>
  </si>
  <si>
    <t xml:space="preserve">(Erst)Informationen für Neubürger der Gemeinde (z.B. als Willkommenspaket)
- Bereitstellung des Abfallkalenders
- zu Holsammlungen (Abfallkalender, Zeit - und Ort der Bereitstellung der Abfälle / Behälter, ....) 
- zu Bring-Sammlung (Ressourcenzentren: Adressen, Öffnungszeiten, Zugangsmodalitäten)
- zu anderen Sammelstellen in der Gemeinde für die getrennte Sammlung aller Abfall-Fraktionen: (Papier/Pappe, Glas, Metalle, Kunststoffe, Bioabfall, Holz, Textilien, Verpackungen, Problemabfälle aus Haushalten, Elektro- und Elektronikgeräte, Batterien und Akkumulatoren und Reifen) </t>
  </si>
  <si>
    <t>Regelmäßige Informationen für Bürger: 
- Bereitstellung des Abfallkalenders
-  zu  Holsammlungen (Abfallkalender, Zeit - und Ort der Bereitstellung der Abfälle / Behälter, ....) 
-  zu Bring-Sammlung (Ressourcenzentren: Adressen, Öffnungszeiten,…) 
-  zu anderen Sammelstellen in der Gemeinde für die getrennte Sammlung aller Abfall-Fraktionen (Papier/Pappe, Glas, Metalle, Kunststoffe, Bioabfall, Holz, Textilien, Verpackungen,  Problemabfälle aus Haushalten, Elektro- und Elektronikgeräte, Batterien und Akkumulatoren und Reifen) 
-  über den Bestimmungsort und die Art der Abfallbehandlung</t>
  </si>
  <si>
    <t xml:space="preserve">Referenzjahr : </t>
  </si>
  <si>
    <t>2025</t>
  </si>
  <si>
    <t>Jährliche Information der Abfallerzeuger über das Volumen oder Gewicht der gemischten Siedlungsabfälle</t>
  </si>
  <si>
    <r>
      <t xml:space="preserve">Secondhandinfrastruktur* in der Gemeinde: Öffnungszeiten
</t>
    </r>
    <r>
      <rPr>
        <b/>
        <i/>
        <sz val="10"/>
        <color rgb="FF000000"/>
        <rFont val="Aptos"/>
        <family val="2"/>
      </rPr>
      <t>* damit ist nicht der Secondhandbereich im Ressourcencenter gemeint</t>
    </r>
  </si>
  <si>
    <t>Verfügbarkeit der Sammelinfrastruktur: Öffnungszeiten</t>
  </si>
  <si>
    <t>Allgemeine Abfallwirtschaft</t>
  </si>
  <si>
    <t>Kommentare</t>
  </si>
  <si>
    <t>K.O.-System 
0 Punkte</t>
  </si>
  <si>
    <t>Versteckte Formel</t>
  </si>
  <si>
    <t>#Kommentar leer</t>
  </si>
  <si>
    <t>Förderung von Second-Hand-Märkten: Einrichtung und Unterstützung von Wiederverwendungsnetzen und Mehrfachnutzung von Produkten</t>
  </si>
  <si>
    <t>Anti-Littering Maßnahmen</t>
  </si>
  <si>
    <t>Haus-zu-Haus 
Sammlung</t>
  </si>
  <si>
    <t>Beschluss, Einsatz- oder RC-Pläne, Fotos, Abfallkalender, Abfallbroschüre</t>
  </si>
  <si>
    <t>Nachweise (Beispiele)</t>
  </si>
  <si>
    <t>Beschluss, Homepage, Abfallbroschüre</t>
  </si>
  <si>
    <t>Beschluss, Fotos,  Abfallbroschüre,
Homepage</t>
  </si>
  <si>
    <t>Beschluss, Fotos,  Kommunikation, Abfallbroschüre, Homepage</t>
  </si>
  <si>
    <t>Beschluss, Homepage, Fotos, Kommunikation, Abfallbroschüre</t>
  </si>
  <si>
    <t>Beschluss, Homepage, Kommunikation, Abfallbroschüre, Abfallkalender</t>
  </si>
  <si>
    <t>Beschluss, Regelwerke, Rechnungen, Homepage, Kommunikation, Abfallbroschüre</t>
  </si>
  <si>
    <t>Beschluss, Regelwerke, Rechnungen, Homepage, Kommunikation, Abfallkalender,  Abfallbroschüre</t>
  </si>
  <si>
    <t>Beschluss, Rechnungen, Homagepage, Abfallkalender,  Abfallbroschüre</t>
  </si>
  <si>
    <t>Beschluss, Rechnungen, Abfallbroschüre</t>
  </si>
  <si>
    <t>Beschluss, Regelwerke, Rechnungen, Abfallbroschüre, Kommunikation, Homepage</t>
  </si>
  <si>
    <t>TOTAL 1.1</t>
  </si>
  <si>
    <t>TOTAL 
1.2-1.6</t>
  </si>
  <si>
    <t>TOTAL (III)</t>
  </si>
  <si>
    <t>Beschluss, Regelwerke, Budget, Kommunikation, Abfallbroschüre</t>
  </si>
  <si>
    <t>Beschluss, Regelwerke, Kommunikation, Homepage, Abfallbroschüre</t>
  </si>
  <si>
    <r>
      <t xml:space="preserve">Sonstige Maßnahmen* zur Abfallvermeidung: Wirtschaftliche Instrumente als Anreize für die Anwendung der Abfallhierarchie
</t>
    </r>
    <r>
      <rPr>
        <b/>
        <i/>
        <sz val="10"/>
        <color rgb="FF000000"/>
        <rFont val="Aptos"/>
        <family val="2"/>
      </rPr>
      <t>* neue Maßnahmen die bis jetzt nicht als Nachweis gedient haben</t>
    </r>
  </si>
  <si>
    <t>Der Abfallkalender ist ...:
- auf der Homepage leicht zugänglich und auffindbar 
- in allen relevanten Sprachen verfügbar.
- übersichtlich gestaltet mit einem ansprechenden Design und einer intuitive Orientierung (Funktionalität, Benutzerfreundlichkeit, ...)</t>
  </si>
  <si>
    <t>Abfallkalender, Homepage</t>
  </si>
  <si>
    <t>Beschluss, Homepage, Abfallkalender, Abfallbroschüre, Kommunikation</t>
  </si>
  <si>
    <t>Beschluss, Homepage, Abfallkalender, Abfallbroschüre, Kommunikation, Fotos (z.B.: Willkommenspaket)</t>
  </si>
  <si>
    <t>Homepage, Abfallbroschüre, Kommunikation</t>
  </si>
  <si>
    <t xml:space="preserve">Homepage </t>
  </si>
  <si>
    <t>Verwendung von open data (z.B. data.public.lu, open maps bzw. andere kostenlose APPs  zur Tourenoptimierung, Erinnerungsdienste, Littering-Melde APPs, Schätzung der Abfallmengen in Residenz,... und andere Nutzung im Bereich der Ressourcenverbrauchsoptimierung</t>
  </si>
  <si>
    <t>Bioabfall (≥26 pro Jahrj)</t>
  </si>
  <si>
    <t>Anschlussquote, Abfuhrfrequenz [pro Jahr]</t>
  </si>
  <si>
    <t>Beschluss, 
Kommunikation, 
Statistik (z.B.: Anzahl bei "SDK in Residenzen")</t>
  </si>
  <si>
    <t>Zuständigkeiten (Syndikat, Gemeinde, Abteilung, SDK), Ausbildung, "SDK fir Betriber", Homepage</t>
  </si>
  <si>
    <t>Beschluss, Regelwerk</t>
  </si>
  <si>
    <t>Beschluss, Regelwerk, Fotos, Homepage, Kommunikation</t>
  </si>
  <si>
    <t>[x="nz" wurde abgelehnt]</t>
  </si>
  <si>
    <t>[obligatorisch bei "nicht zutreffend"]</t>
  </si>
  <si>
    <t>Bewacht/
Unbewacht</t>
  </si>
  <si>
    <t>Endpunktestand</t>
  </si>
  <si>
    <t>Unterlagen, Pläne</t>
  </si>
  <si>
    <t>E-Verwaltung und Kommunikationsmöglichkeiten nutzen</t>
  </si>
  <si>
    <t>Beschluss, Ausschreibungen, Formulare, Unterlagen</t>
  </si>
  <si>
    <t>Beschluss, Regelwerk, Unterlagen</t>
  </si>
  <si>
    <t>Anti-Littering Kampagnen durchführen 
- allgemein für Bürger aller Altersklassen 
- in Schulen und Kindergärten</t>
  </si>
  <si>
    <t>Beschluss, Kommunikation</t>
  </si>
  <si>
    <t>Dokumente</t>
  </si>
  <si>
    <t>Flyer, Fotos, Terminkalender</t>
  </si>
  <si>
    <t>Beschluss, Dokumente, Fotos</t>
  </si>
  <si>
    <t>Beschluss, Fotos</t>
  </si>
  <si>
    <t>Beschluss, Fotos, Unterlagen</t>
  </si>
  <si>
    <t>Beschluss, Teilnehmerlisten, Fotos, Kommunikation</t>
  </si>
  <si>
    <t>Beschluss, Pläne, Fotos, Abfallkalender</t>
  </si>
  <si>
    <t>Beschluss, Fotos Kommunikation</t>
  </si>
  <si>
    <t>Beschluss, Kommunikation, Flyer, Abfallbroschüre</t>
  </si>
  <si>
    <t>Fotos, Kommunikation, Beschluss, Flyers</t>
  </si>
  <si>
    <t>Beschluss, Regelwerke, Fotos, Unterlagen, Pläne</t>
  </si>
  <si>
    <t>Einsatzlisten, Ausleih-Gebühren-Abrechnungen,
Fotos, Umweltcharta</t>
  </si>
  <si>
    <t>Beschluss, Jahresbericht, Statistiken</t>
  </si>
  <si>
    <t>Jahresbericht, Statisiken</t>
  </si>
  <si>
    <t>Beschluss, Regelwerk, Charta, Ressourcenkonzept</t>
  </si>
  <si>
    <t>Einsatzlisten, Ausleih-Gebühren-Abrechnungen,
Fotos, Beschluss, Ressourcenkonzept</t>
  </si>
  <si>
    <t>Dokumentation vom Mengennachweis der Siedlungsabfall-erzeuger, Rechnungen, Kommunikation</t>
  </si>
  <si>
    <t>Beratung und Hinweise zur Umsetzung einer Infrastruktur für die getrennte Sammlung aller Abfallfraktionen in Residenzen 
- In der Gebäudeplanung die Dimensionierung der Baugröße, der Türöffnung und des Gefälles der Rampe an Größe und Gewicht der Abfallbehälter anpassen.
- Informationen zu Behältersystemen kommunizieren 
- Vorsehen von Hubvorrichtung
- für gemischte Strukturen, getrennte Räumlichkeiten vorsehen</t>
  </si>
  <si>
    <t>Beschluss, Konzept, Formulare, Kommunikation</t>
  </si>
  <si>
    <t>Beschluss, Konzept, Pläne, Fotos, Kommunikation</t>
  </si>
  <si>
    <t>Beschluss, Konzept, Pläne, Fotos; Kommunikation</t>
  </si>
  <si>
    <t>Förderung von Reparatur-Veranstaltungen (Repair Café): Einrichtung und Unterstützung von Reparatur- und Wiederverwendungsnetzen</t>
  </si>
  <si>
    <t>Verwendung von digitalen Lösungen für Ressourceneffizienz und Kommunikation</t>
  </si>
  <si>
    <t>11.1</t>
  </si>
  <si>
    <t>Gebühren für Fraktionen (außer Restmüll und Sperrmüll) werden den Abfallverursacher auferlegt. Diese Gebühren sind jedoch so gestaltet, dass sie Anreize für eine ordnungsgemäße Abfalltrennung und die Reduzierung von gemischten Abfällen bieten - etwa durch niedrigere Gebühren für recycelbare Stoffe im Vergleich zum Restmüll.</t>
  </si>
  <si>
    <t>Einnahmen durch Taxen decken die Kosten für die Dienstleistungen in der Abfallwirtschaft</t>
  </si>
  <si>
    <t>Andere Anreize zur Abfallvermeidung</t>
  </si>
  <si>
    <t>Grousbus-Wal</t>
  </si>
  <si>
    <t>Bous-Waldbredimus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</si>
</sst>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quot;;[Red]\-#,##0\ &quot;€&quot;"/>
    <numFmt numFmtId="165" formatCode="_-* #,##0.00\ &quot;€&quot;_-;\-* #,##0.00\ &quot;€&quot;_-;_-* &quot;-&quot;??\ &quot;€&quot;_-;_-@_-"/>
    <numFmt numFmtId="166" formatCode="#,##0.00\ _€;[Red]\-#,##0.00\ _€"/>
    <numFmt numFmtId="167" formatCode="0.0"/>
    <numFmt numFmtId="168" formatCode="#,##0_ ;\-#,##0\ "/>
  </numFmts>
  <fonts count="104">
    <font>
      <sz val="11"/>
      <color theme="1"/>
      <name val="Calibri"/>
      <family val="2"/>
      <scheme val="minor"/>
    </font>
    <font>
      <sz val="11"/>
      <color theme="1"/>
      <name val="Calibri"/>
      <family val="2"/>
      <scheme val="minor"/>
    </font>
    <font>
      <sz val="8"/>
      <name val="Calibri"/>
      <family val="2"/>
      <scheme val="minor"/>
    </font>
    <font>
      <sz val="9"/>
      <color indexed="81"/>
      <name val="Segoe UI"/>
      <family val="2"/>
    </font>
    <font>
      <b/>
      <sz val="9"/>
      <color indexed="81"/>
      <name val="Segoe UI"/>
      <family val="2"/>
    </font>
    <font>
      <sz val="12"/>
      <color theme="1"/>
      <name val="Calibri"/>
      <family val="2"/>
      <scheme val="minor"/>
    </font>
    <font>
      <sz val="10"/>
      <color theme="1"/>
      <name val="Hero New Light"/>
      <family val="3"/>
    </font>
    <font>
      <sz val="11"/>
      <color theme="1"/>
      <name val="Hero New Light"/>
      <family val="3"/>
    </font>
    <font>
      <sz val="12"/>
      <color theme="1"/>
      <name val="Times New Roman"/>
      <family val="2"/>
    </font>
    <font>
      <sz val="9"/>
      <color rgb="FFFF0000"/>
      <name val="Hero New Light"/>
      <family val="3"/>
    </font>
    <font>
      <sz val="11"/>
      <color rgb="FFFF0000"/>
      <name val="Hero New Light"/>
      <family val="3"/>
    </font>
    <font>
      <b/>
      <sz val="12"/>
      <name val="Hero New Light"/>
      <family val="3"/>
    </font>
    <font>
      <sz val="11"/>
      <color rgb="FF9C0006"/>
      <name val="Calibri"/>
      <family val="2"/>
      <scheme val="minor"/>
    </font>
    <font>
      <sz val="11"/>
      <color rgb="FF9C5700"/>
      <name val="Calibri"/>
      <family val="2"/>
      <scheme val="minor"/>
    </font>
    <font>
      <sz val="11"/>
      <color rgb="FF006100"/>
      <name val="Calibri"/>
      <family val="2"/>
      <scheme val="minor"/>
    </font>
    <font>
      <sz val="14"/>
      <name val="Hero New Light"/>
      <family val="3"/>
    </font>
    <font>
      <sz val="14"/>
      <color theme="1"/>
      <name val="Times New Roman"/>
      <family val="2"/>
    </font>
    <font>
      <u/>
      <sz val="11"/>
      <color theme="10"/>
      <name val="Calibri"/>
      <family val="2"/>
      <scheme val="minor"/>
    </font>
    <font>
      <sz val="12"/>
      <name val="Calibri"/>
      <family val="2"/>
      <scheme val="minor"/>
    </font>
    <font>
      <sz val="12"/>
      <color theme="0"/>
      <name val="Calibri"/>
      <family val="2"/>
      <scheme val="minor"/>
    </font>
    <font>
      <sz val="11"/>
      <name val="Aptos"/>
      <family val="2"/>
    </font>
    <font>
      <sz val="11"/>
      <color theme="1"/>
      <name val="Aptos"/>
      <family val="2"/>
    </font>
    <font>
      <sz val="11"/>
      <color rgb="FFFF0000"/>
      <name val="Aptos"/>
      <family val="2"/>
    </font>
    <font>
      <sz val="11"/>
      <color theme="0"/>
      <name val="Aptos"/>
      <family val="2"/>
    </font>
    <font>
      <sz val="11"/>
      <color theme="9"/>
      <name val="Aptos"/>
      <family val="2"/>
    </font>
    <font>
      <sz val="10"/>
      <color theme="1"/>
      <name val="Aptos"/>
      <family val="2"/>
    </font>
    <font>
      <u/>
      <sz val="11"/>
      <color theme="0"/>
      <name val="Aptos"/>
      <family val="2"/>
    </font>
    <font>
      <b/>
      <sz val="11"/>
      <color theme="0"/>
      <name val="Aptos"/>
      <family val="2"/>
    </font>
    <font>
      <b/>
      <sz val="11"/>
      <color rgb="FFFF0000"/>
      <name val="Aptos"/>
      <family val="2"/>
    </font>
    <font>
      <b/>
      <sz val="10"/>
      <color theme="1"/>
      <name val="Aptos"/>
      <family val="2"/>
    </font>
    <font>
      <b/>
      <sz val="10"/>
      <color theme="0"/>
      <name val="Aptos"/>
      <family val="2"/>
    </font>
    <font>
      <b/>
      <sz val="10"/>
      <name val="Aptos"/>
      <family val="2"/>
    </font>
    <font>
      <sz val="8"/>
      <color theme="1"/>
      <name val="Aptos"/>
      <family val="2"/>
    </font>
    <font>
      <sz val="8"/>
      <name val="Aptos"/>
      <family val="2"/>
    </font>
    <font>
      <b/>
      <sz val="10"/>
      <color rgb="FF000000"/>
      <name val="Aptos"/>
      <family val="2"/>
    </font>
    <font>
      <sz val="9"/>
      <color theme="1"/>
      <name val="Aptos"/>
      <family val="2"/>
    </font>
    <font>
      <sz val="8"/>
      <color rgb="FFFF0000"/>
      <name val="Aptos"/>
      <family val="2"/>
    </font>
    <font>
      <sz val="10"/>
      <color rgb="FF000000"/>
      <name val="Aptos"/>
      <family val="2"/>
    </font>
    <font>
      <sz val="9"/>
      <name val="Aptos"/>
      <family val="2"/>
    </font>
    <font>
      <sz val="10"/>
      <color theme="0"/>
      <name val="Aptos"/>
      <family val="2"/>
    </font>
    <font>
      <i/>
      <sz val="9"/>
      <color theme="4"/>
      <name val="Aptos"/>
      <family val="2"/>
    </font>
    <font>
      <sz val="9"/>
      <color rgb="FFFF0000"/>
      <name val="Aptos"/>
      <family val="2"/>
    </font>
    <font>
      <sz val="12"/>
      <color theme="9"/>
      <name val="Aptos"/>
      <family val="2"/>
    </font>
    <font>
      <sz val="10"/>
      <name val="Aptos"/>
      <family val="2"/>
    </font>
    <font>
      <sz val="10"/>
      <color rgb="FFFF0000"/>
      <name val="Aptos"/>
      <family val="2"/>
    </font>
    <font>
      <sz val="12"/>
      <color theme="0"/>
      <name val="Aptos"/>
      <family val="2"/>
    </font>
    <font>
      <sz val="12"/>
      <color rgb="FFFF0000"/>
      <name val="Aptos"/>
      <family val="2"/>
    </font>
    <font>
      <i/>
      <sz val="11"/>
      <color theme="0"/>
      <name val="Aptos"/>
      <family val="2"/>
    </font>
    <font>
      <sz val="12"/>
      <color theme="1"/>
      <name val="Aptos"/>
      <family val="2"/>
    </font>
    <font>
      <b/>
      <sz val="11"/>
      <color theme="1"/>
      <name val="Aptos"/>
      <family val="2"/>
    </font>
    <font>
      <b/>
      <sz val="11"/>
      <name val="Aptos"/>
      <family val="2"/>
    </font>
    <font>
      <sz val="14"/>
      <color theme="1"/>
      <name val="Aptos"/>
      <family val="2"/>
    </font>
    <font>
      <sz val="14"/>
      <color rgb="FFFF0000"/>
      <name val="Aptos"/>
      <family val="2"/>
    </font>
    <font>
      <i/>
      <sz val="12"/>
      <color theme="1"/>
      <name val="Aptos"/>
      <family val="2"/>
    </font>
    <font>
      <b/>
      <sz val="12"/>
      <color theme="0"/>
      <name val="Aptos"/>
      <family val="2"/>
    </font>
    <font>
      <b/>
      <sz val="12"/>
      <color theme="1"/>
      <name val="Aptos"/>
      <family val="2"/>
    </font>
    <font>
      <sz val="8"/>
      <color theme="9"/>
      <name val="Aptos"/>
      <family val="2"/>
    </font>
    <font>
      <b/>
      <sz val="9"/>
      <color rgb="FFFF0000"/>
      <name val="Aptos"/>
      <family val="2"/>
    </font>
    <font>
      <sz val="11"/>
      <color theme="5"/>
      <name val="Aptos"/>
      <family val="2"/>
    </font>
    <font>
      <b/>
      <sz val="12"/>
      <color theme="9"/>
      <name val="Aptos"/>
      <family val="2"/>
    </font>
    <font>
      <b/>
      <i/>
      <sz val="12"/>
      <color theme="0"/>
      <name val="Aptos"/>
      <family val="2"/>
    </font>
    <font>
      <b/>
      <sz val="12"/>
      <color rgb="FFFF0000"/>
      <name val="Aptos"/>
      <family val="2"/>
    </font>
    <font>
      <b/>
      <i/>
      <sz val="10"/>
      <color theme="1"/>
      <name val="Aptos"/>
      <family val="2"/>
    </font>
    <font>
      <sz val="12"/>
      <color theme="5"/>
      <name val="Aptos"/>
      <family val="2"/>
    </font>
    <font>
      <b/>
      <sz val="12"/>
      <color theme="5"/>
      <name val="Aptos"/>
      <family val="2"/>
    </font>
    <font>
      <i/>
      <sz val="12"/>
      <color theme="0"/>
      <name val="Aptos"/>
      <family val="2"/>
    </font>
    <font>
      <b/>
      <sz val="8"/>
      <color theme="1"/>
      <name val="Aptos"/>
      <family val="2"/>
    </font>
    <font>
      <b/>
      <sz val="11"/>
      <color rgb="FF000000"/>
      <name val="Aptos"/>
      <family val="2"/>
    </font>
    <font>
      <b/>
      <sz val="8"/>
      <name val="Aptos"/>
      <family val="2"/>
    </font>
    <font>
      <i/>
      <sz val="10"/>
      <color theme="1"/>
      <name val="Aptos"/>
      <family val="2"/>
    </font>
    <font>
      <b/>
      <sz val="9"/>
      <color theme="1"/>
      <name val="Aptos"/>
      <family val="2"/>
    </font>
    <font>
      <sz val="8"/>
      <color theme="0"/>
      <name val="Aptos"/>
      <family val="2"/>
    </font>
    <font>
      <b/>
      <sz val="10"/>
      <color theme="9" tint="-0.249977111117893"/>
      <name val="Aptos"/>
      <family val="2"/>
    </font>
    <font>
      <b/>
      <sz val="10"/>
      <color theme="7" tint="-0.249977111117893"/>
      <name val="Aptos"/>
      <family val="2"/>
    </font>
    <font>
      <b/>
      <sz val="10"/>
      <color theme="5" tint="-0.249977111117893"/>
      <name val="Aptos"/>
      <family val="2"/>
    </font>
    <font>
      <b/>
      <sz val="10"/>
      <color rgb="FFC00000"/>
      <name val="Aptos"/>
      <family val="2"/>
    </font>
    <font>
      <sz val="12"/>
      <color rgb="FFC00000"/>
      <name val="Aptos"/>
      <family val="2"/>
    </font>
    <font>
      <sz val="10"/>
      <color rgb="FFCC0000"/>
      <name val="Aptos"/>
      <family val="2"/>
    </font>
    <font>
      <sz val="11"/>
      <color rgb="FF000000"/>
      <name val="Aptos"/>
      <family val="2"/>
    </font>
    <font>
      <b/>
      <sz val="14"/>
      <name val="Aptos ExtraBold"/>
      <family val="2"/>
    </font>
    <font>
      <b/>
      <sz val="16"/>
      <name val="Aptos ExtraBold"/>
      <family val="2"/>
    </font>
    <font>
      <sz val="12"/>
      <name val="Aptos"/>
      <family val="2"/>
    </font>
    <font>
      <b/>
      <sz val="14"/>
      <color theme="1"/>
      <name val="Aptos ExtraBold"/>
      <family val="2"/>
    </font>
    <font>
      <b/>
      <sz val="10"/>
      <color rgb="FFFF0000"/>
      <name val="Aptos"/>
      <family val="2"/>
    </font>
    <font>
      <b/>
      <sz val="10"/>
      <color theme="9"/>
      <name val="Aptos"/>
      <family val="2"/>
    </font>
    <font>
      <i/>
      <sz val="9"/>
      <name val="Aptos"/>
      <family val="2"/>
    </font>
    <font>
      <b/>
      <i/>
      <sz val="9"/>
      <color theme="4"/>
      <name val="Aptos"/>
      <family val="2"/>
    </font>
    <font>
      <b/>
      <i/>
      <sz val="10"/>
      <color theme="0"/>
      <name val="Aptos"/>
      <family val="2"/>
    </font>
    <font>
      <b/>
      <sz val="11"/>
      <color theme="5"/>
      <name val="Aptos"/>
      <family val="2"/>
    </font>
    <font>
      <b/>
      <sz val="30"/>
      <name val="Aptos ExtraBold"/>
      <family val="2"/>
    </font>
    <font>
      <sz val="30"/>
      <color theme="1"/>
      <name val="Aptos"/>
      <family val="2"/>
    </font>
    <font>
      <sz val="30"/>
      <color rgb="FFFF0000"/>
      <name val="Aptos"/>
      <family val="2"/>
    </font>
    <font>
      <sz val="30"/>
      <color theme="0"/>
      <name val="Aptos"/>
      <family val="2"/>
    </font>
    <font>
      <sz val="30"/>
      <color theme="9"/>
      <name val="Aptos"/>
      <family val="2"/>
    </font>
    <font>
      <b/>
      <sz val="30"/>
      <name val="Aptos"/>
      <family val="2"/>
    </font>
    <font>
      <b/>
      <sz val="12"/>
      <color rgb="FF000000"/>
      <name val="Aptos"/>
      <family val="2"/>
    </font>
    <font>
      <b/>
      <sz val="12"/>
      <name val="Aptos"/>
      <family val="2"/>
    </font>
    <font>
      <sz val="12"/>
      <color rgb="FF000000"/>
      <name val="Aptos"/>
      <family val="2"/>
    </font>
    <font>
      <b/>
      <sz val="18"/>
      <name val="Aptos ExtraBold"/>
      <family val="2"/>
    </font>
    <font>
      <b/>
      <sz val="18"/>
      <color theme="1"/>
      <name val="Aptos ExtraBold"/>
      <family val="2"/>
    </font>
    <font>
      <b/>
      <i/>
      <sz val="10"/>
      <color rgb="FF000000"/>
      <name val="Aptos"/>
      <family val="2"/>
    </font>
    <font>
      <sz val="9"/>
      <color indexed="81"/>
      <name val="Aptos"/>
      <family val="2"/>
    </font>
    <font>
      <b/>
      <sz val="14"/>
      <color rgb="FF000000"/>
      <name val="Aptos"/>
      <family val="2"/>
    </font>
    <font>
      <b/>
      <sz val="14"/>
      <name val="Aptos"/>
      <family val="2"/>
    </font>
  </fonts>
  <fills count="33">
    <fill>
      <patternFill patternType="none"/>
    </fill>
    <fill>
      <patternFill patternType="gray125"/>
    </fill>
    <fill>
      <patternFill patternType="solid">
        <fgColor rgb="FF92D050"/>
        <bgColor indexed="64"/>
      </patternFill>
    </fill>
    <fill>
      <patternFill patternType="solid">
        <fgColor rgb="FFD9D9D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CCCC"/>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theme="0" tint="-4.9989318521683403E-2"/>
        <bgColor indexed="64"/>
      </patternFill>
    </fill>
    <fill>
      <patternFill patternType="solid">
        <fgColor rgb="FFC0C0C0"/>
        <bgColor rgb="FFC0C0C0"/>
      </patternFill>
    </fill>
    <fill>
      <patternFill patternType="solid">
        <fgColor rgb="FF00B0F0"/>
        <bgColor indexed="64"/>
      </patternFill>
    </fill>
    <fill>
      <patternFill patternType="solid">
        <fgColor theme="4"/>
        <bgColor indexed="64"/>
      </patternFill>
    </fill>
    <fill>
      <patternFill patternType="solid">
        <fgColor rgb="FFC00000"/>
        <bgColor indexed="64"/>
      </patternFill>
    </fill>
    <fill>
      <patternFill patternType="solid">
        <fgColor theme="9" tint="0.59996337778862885"/>
        <bgColor indexed="64"/>
      </patternFill>
    </fill>
    <fill>
      <patternFill patternType="solid">
        <fgColor theme="0" tint="-0.14996795556505021"/>
        <bgColor indexed="64"/>
      </patternFill>
    </fill>
    <fill>
      <patternFill patternType="solid">
        <fgColor theme="7" tint="0.59996337778862885"/>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medium">
        <color auto="1"/>
      </top>
      <bottom style="thin">
        <color auto="1"/>
      </bottom>
      <diagonal/>
    </border>
    <border>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ck">
        <color auto="1"/>
      </left>
      <right style="thick">
        <color auto="1"/>
      </right>
      <top style="thick">
        <color auto="1"/>
      </top>
      <bottom style="thick">
        <color auto="1"/>
      </bottom>
      <diagonal/>
    </border>
    <border>
      <left style="thin">
        <color auto="1"/>
      </left>
      <right/>
      <top/>
      <bottom/>
      <diagonal/>
    </border>
    <border>
      <left/>
      <right style="thin">
        <color auto="1"/>
      </right>
      <top/>
      <bottom/>
      <diagonal/>
    </border>
    <border>
      <left/>
      <right style="medium">
        <color auto="1"/>
      </right>
      <top/>
      <bottom style="thin">
        <color indexed="64"/>
      </bottom>
      <diagonal/>
    </border>
    <border>
      <left style="medium">
        <color indexed="64"/>
      </left>
      <right style="medium">
        <color indexed="64"/>
      </right>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ck">
        <color indexed="64"/>
      </left>
      <right style="medium">
        <color indexed="64"/>
      </right>
      <top style="thin">
        <color indexed="64"/>
      </top>
      <bottom/>
      <diagonal/>
    </border>
    <border>
      <left style="thick">
        <color indexed="64"/>
      </left>
      <right style="medium">
        <color indexed="64"/>
      </right>
      <top style="thin">
        <color indexed="64"/>
      </top>
      <bottom style="thin">
        <color indexed="64"/>
      </bottom>
      <diagonal/>
    </border>
    <border diagonalUp="1">
      <left style="medium">
        <color auto="1"/>
      </left>
      <right style="medium">
        <color indexed="64"/>
      </right>
      <top style="thin">
        <color auto="1"/>
      </top>
      <bottom style="thin">
        <color auto="1"/>
      </bottom>
      <diagonal style="medium">
        <color auto="1"/>
      </diagonal>
    </border>
    <border>
      <left style="thick">
        <color indexed="64"/>
      </left>
      <right style="medium">
        <color indexed="64"/>
      </right>
      <top/>
      <bottom style="thin">
        <color indexed="64"/>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diagonalUp="1">
      <left style="medium">
        <color auto="1"/>
      </left>
      <right/>
      <top style="thin">
        <color auto="1"/>
      </top>
      <bottom style="thin">
        <color auto="1"/>
      </bottom>
      <diagonal style="medium">
        <color auto="1"/>
      </diagonal>
    </border>
    <border>
      <left style="medium">
        <color indexed="64"/>
      </left>
      <right/>
      <top style="thin">
        <color auto="1"/>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rgb="FFD0D7E5"/>
      </left>
      <right style="thin">
        <color rgb="FFD0D7E5"/>
      </right>
      <top style="thin">
        <color rgb="FFD0D7E5"/>
      </top>
      <bottom style="thin">
        <color rgb="FFD0D7E5"/>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thin">
        <color auto="1"/>
      </right>
      <top style="thin">
        <color indexed="64"/>
      </top>
      <bottom style="thin">
        <color indexed="64"/>
      </bottom>
      <diagonal/>
    </border>
    <border>
      <left/>
      <right/>
      <top style="medium">
        <color indexed="64"/>
      </top>
      <bottom style="medium">
        <color indexed="64"/>
      </bottom>
      <diagonal/>
    </border>
  </borders>
  <cellStyleXfs count="8">
    <xf numFmtId="0" fontId="0" fillId="0" borderId="0"/>
    <xf numFmtId="165" fontId="1" fillId="0" borderId="0" applyFont="0" applyFill="0" applyBorder="0" applyAlignment="0" applyProtection="0"/>
    <xf numFmtId="9" fontId="1" fillId="0" borderId="0" applyFont="0" applyFill="0" applyBorder="0" applyAlignment="0" applyProtection="0"/>
    <xf numFmtId="0" fontId="8" fillId="0" borderId="0"/>
    <xf numFmtId="0" fontId="12" fillId="15" borderId="0" applyNumberFormat="0" applyBorder="0" applyAlignment="0" applyProtection="0"/>
    <xf numFmtId="0" fontId="13" fillId="16" borderId="0" applyNumberFormat="0" applyBorder="0" applyAlignment="0" applyProtection="0"/>
    <xf numFmtId="0" fontId="14" fillId="14" borderId="0" applyNumberFormat="0" applyBorder="0" applyAlignment="0" applyProtection="0"/>
    <xf numFmtId="0" fontId="17" fillId="0" borderId="0" applyNumberFormat="0" applyFill="0" applyBorder="0" applyAlignment="0" applyProtection="0"/>
  </cellStyleXfs>
  <cellXfs count="918">
    <xf numFmtId="0" fontId="0" fillId="0" borderId="0" xfId="0"/>
    <xf numFmtId="0" fontId="7" fillId="5" borderId="13" xfId="0" applyFont="1" applyFill="1" applyBorder="1"/>
    <xf numFmtId="0" fontId="9" fillId="5" borderId="13" xfId="0" applyFont="1" applyFill="1" applyBorder="1" applyAlignment="1">
      <alignment horizontal="left"/>
    </xf>
    <xf numFmtId="0" fontId="10" fillId="5" borderId="13" xfId="0" applyFont="1" applyFill="1" applyBorder="1"/>
    <xf numFmtId="49" fontId="7" fillId="5" borderId="13" xfId="0" applyNumberFormat="1" applyFont="1" applyFill="1" applyBorder="1"/>
    <xf numFmtId="0" fontId="7" fillId="5" borderId="0" xfId="0" applyFont="1" applyFill="1"/>
    <xf numFmtId="0" fontId="9" fillId="5" borderId="0" xfId="0" applyFont="1" applyFill="1" applyAlignment="1">
      <alignment horizontal="left"/>
    </xf>
    <xf numFmtId="0" fontId="10" fillId="5" borderId="0" xfId="0" applyFont="1" applyFill="1"/>
    <xf numFmtId="49" fontId="7" fillId="5" borderId="0" xfId="0" applyNumberFormat="1" applyFont="1" applyFill="1"/>
    <xf numFmtId="165" fontId="7" fillId="5" borderId="5" xfId="1" applyFont="1" applyFill="1" applyBorder="1"/>
    <xf numFmtId="165" fontId="9" fillId="5" borderId="5" xfId="1" applyFont="1" applyFill="1" applyBorder="1" applyAlignment="1">
      <alignment horizontal="left"/>
    </xf>
    <xf numFmtId="165" fontId="10" fillId="5" borderId="5" xfId="1" applyFont="1" applyFill="1" applyBorder="1"/>
    <xf numFmtId="0" fontId="8" fillId="5" borderId="13" xfId="3" applyFill="1" applyBorder="1"/>
    <xf numFmtId="0" fontId="8" fillId="5" borderId="0" xfId="3" applyFill="1"/>
    <xf numFmtId="0" fontId="8" fillId="5" borderId="5" xfId="3" applyFill="1" applyBorder="1"/>
    <xf numFmtId="0" fontId="16" fillId="5" borderId="5" xfId="3" applyFont="1" applyFill="1" applyBorder="1"/>
    <xf numFmtId="0" fontId="5" fillId="0" borderId="0" xfId="3" applyFont="1"/>
    <xf numFmtId="0" fontId="0" fillId="0" borderId="0" xfId="0" applyAlignment="1">
      <alignment horizontal="left" vertical="center" indent="1"/>
    </xf>
    <xf numFmtId="0" fontId="5" fillId="0" borderId="0" xfId="3" applyFont="1" applyAlignment="1">
      <alignment horizontal="center"/>
    </xf>
    <xf numFmtId="0" fontId="5" fillId="0" borderId="14" xfId="3" applyFont="1" applyBorder="1" applyAlignment="1">
      <alignment horizontal="center"/>
    </xf>
    <xf numFmtId="49" fontId="5" fillId="22" borderId="14" xfId="3" applyNumberFormat="1" applyFont="1" applyFill="1" applyBorder="1" applyAlignment="1">
      <alignment horizontal="center"/>
    </xf>
    <xf numFmtId="49" fontId="5" fillId="27" borderId="14" xfId="3" applyNumberFormat="1" applyFont="1" applyFill="1" applyBorder="1" applyAlignment="1">
      <alignment horizontal="center"/>
    </xf>
    <xf numFmtId="0" fontId="5" fillId="27" borderId="23" xfId="3" applyFont="1" applyFill="1" applyBorder="1"/>
    <xf numFmtId="0" fontId="5" fillId="24" borderId="23" xfId="3" applyFont="1" applyFill="1" applyBorder="1"/>
    <xf numFmtId="0" fontId="5" fillId="24" borderId="24" xfId="3" applyFont="1" applyFill="1" applyBorder="1"/>
    <xf numFmtId="0" fontId="5" fillId="24" borderId="25" xfId="3" applyFont="1" applyFill="1" applyBorder="1"/>
    <xf numFmtId="49" fontId="5" fillId="5" borderId="14" xfId="3" applyNumberFormat="1" applyFont="1" applyFill="1" applyBorder="1" applyAlignment="1">
      <alignment horizontal="center"/>
    </xf>
    <xf numFmtId="165" fontId="15" fillId="5" borderId="6" xfId="1" applyFont="1" applyFill="1" applyBorder="1"/>
    <xf numFmtId="0" fontId="5" fillId="5" borderId="0" xfId="3" applyFont="1" applyFill="1"/>
    <xf numFmtId="0" fontId="5" fillId="5" borderId="13" xfId="3" applyFont="1" applyFill="1" applyBorder="1"/>
    <xf numFmtId="0" fontId="5" fillId="5" borderId="4" xfId="3" applyFont="1" applyFill="1" applyBorder="1"/>
    <xf numFmtId="0" fontId="5" fillId="5" borderId="7" xfId="3" applyFont="1" applyFill="1" applyBorder="1"/>
    <xf numFmtId="0" fontId="6" fillId="5" borderId="9" xfId="0" applyFont="1" applyFill="1" applyBorder="1" applyAlignment="1">
      <alignment horizontal="left" vertical="center"/>
    </xf>
    <xf numFmtId="0" fontId="18" fillId="6" borderId="23" xfId="3" applyFont="1" applyFill="1" applyBorder="1"/>
    <xf numFmtId="0" fontId="18" fillId="6" borderId="24" xfId="3" applyFont="1" applyFill="1" applyBorder="1"/>
    <xf numFmtId="0" fontId="18" fillId="6" borderId="25" xfId="3" applyFont="1" applyFill="1" applyBorder="1"/>
    <xf numFmtId="0" fontId="19" fillId="28" borderId="23" xfId="3" applyFont="1" applyFill="1" applyBorder="1"/>
    <xf numFmtId="0" fontId="19" fillId="28" borderId="24" xfId="3" applyFont="1" applyFill="1" applyBorder="1"/>
    <xf numFmtId="0" fontId="19" fillId="28" borderId="25" xfId="3" applyFont="1" applyFill="1" applyBorder="1"/>
    <xf numFmtId="49" fontId="19" fillId="23" borderId="14" xfId="3" applyNumberFormat="1" applyFont="1" applyFill="1" applyBorder="1" applyAlignment="1">
      <alignment horizontal="center"/>
    </xf>
    <xf numFmtId="0" fontId="5" fillId="0" borderId="0" xfId="3" applyFont="1" applyAlignment="1">
      <alignment wrapText="1"/>
    </xf>
    <xf numFmtId="0" fontId="5" fillId="0" borderId="0" xfId="3" applyFont="1" applyAlignment="1">
      <alignment horizontal="left" wrapText="1"/>
    </xf>
    <xf numFmtId="49" fontId="11" fillId="5" borderId="10" xfId="0" applyNumberFormat="1" applyFont="1" applyFill="1" applyBorder="1"/>
    <xf numFmtId="49" fontId="11" fillId="5" borderId="12" xfId="0" applyNumberFormat="1" applyFont="1" applyFill="1" applyBorder="1"/>
    <xf numFmtId="0" fontId="23" fillId="8" borderId="0" xfId="0" applyFont="1" applyFill="1"/>
    <xf numFmtId="0" fontId="22" fillId="8" borderId="0" xfId="0" applyFont="1" applyFill="1" applyAlignment="1">
      <alignment horizontal="center" vertical="center"/>
    </xf>
    <xf numFmtId="49" fontId="39" fillId="10" borderId="14" xfId="0" applyNumberFormat="1" applyFont="1" applyFill="1" applyBorder="1" applyAlignment="1">
      <alignment horizontal="left" vertical="center"/>
    </xf>
    <xf numFmtId="0" fontId="25" fillId="0" borderId="14" xfId="0" applyFont="1" applyBorder="1" applyAlignment="1">
      <alignment horizontal="left" vertical="center" wrapText="1"/>
    </xf>
    <xf numFmtId="0" fontId="25" fillId="4" borderId="14" xfId="1" applyNumberFormat="1" applyFont="1" applyFill="1" applyBorder="1" applyAlignment="1" applyProtection="1">
      <alignment horizontal="center" vertical="center" wrapText="1"/>
    </xf>
    <xf numFmtId="0" fontId="25" fillId="8" borderId="14" xfId="3" applyFont="1" applyFill="1" applyBorder="1" applyAlignment="1" applyProtection="1">
      <alignment horizontal="center" vertical="center"/>
      <protection locked="0"/>
    </xf>
    <xf numFmtId="0" fontId="35" fillId="4" borderId="14" xfId="1" applyNumberFormat="1" applyFont="1" applyFill="1" applyBorder="1" applyAlignment="1" applyProtection="1">
      <alignment horizontal="center" vertical="center" wrapText="1"/>
    </xf>
    <xf numFmtId="165" fontId="40" fillId="8" borderId="14" xfId="1" applyFont="1" applyFill="1" applyBorder="1" applyAlignment="1" applyProtection="1">
      <alignment horizontal="left" vertical="center" wrapText="1"/>
      <protection locked="0"/>
    </xf>
    <xf numFmtId="0" fontId="41" fillId="5" borderId="14" xfId="1" applyNumberFormat="1" applyFont="1" applyFill="1" applyBorder="1" applyAlignment="1" applyProtection="1">
      <alignment horizontal="center" vertical="center" wrapText="1"/>
    </xf>
    <xf numFmtId="0" fontId="22" fillId="8" borderId="23" xfId="0" applyFont="1" applyFill="1" applyBorder="1" applyAlignment="1">
      <alignment horizontal="center" vertical="center"/>
    </xf>
    <xf numFmtId="0" fontId="42" fillId="8" borderId="14" xfId="0" applyNumberFormat="1" applyFont="1" applyFill="1" applyBorder="1" applyAlignment="1">
      <alignment horizontal="center" vertical="center" wrapText="1"/>
    </xf>
    <xf numFmtId="0" fontId="20" fillId="8" borderId="0" xfId="0" applyFont="1" applyFill="1" applyAlignment="1">
      <alignment horizontal="center" vertical="center"/>
    </xf>
    <xf numFmtId="49" fontId="25" fillId="0" borderId="14" xfId="0" applyNumberFormat="1" applyFont="1" applyBorder="1" applyAlignment="1">
      <alignment horizontal="left" vertical="center"/>
    </xf>
    <xf numFmtId="165" fontId="40" fillId="13" borderId="14" xfId="1" applyFont="1" applyFill="1" applyBorder="1" applyAlignment="1" applyProtection="1">
      <alignment horizontal="left" vertical="center" wrapText="1"/>
    </xf>
    <xf numFmtId="0" fontId="44" fillId="5" borderId="14" xfId="0" applyFont="1" applyFill="1" applyBorder="1" applyAlignment="1">
      <alignment horizontal="center" vertical="center" wrapText="1"/>
    </xf>
    <xf numFmtId="0" fontId="43" fillId="0" borderId="14" xfId="0" applyFont="1" applyBorder="1" applyAlignment="1">
      <alignment horizontal="left" vertical="center" wrapText="1"/>
    </xf>
    <xf numFmtId="49" fontId="25" fillId="0" borderId="14" xfId="0" applyNumberFormat="1" applyFont="1" applyBorder="1" applyAlignment="1">
      <alignment horizontal="left" vertical="center" wrapText="1"/>
    </xf>
    <xf numFmtId="165" fontId="35" fillId="13" borderId="14" xfId="1" applyFont="1" applyFill="1" applyBorder="1" applyAlignment="1" applyProtection="1">
      <alignment horizontal="center" vertical="center" wrapText="1"/>
    </xf>
    <xf numFmtId="0" fontId="35" fillId="13" borderId="14" xfId="1" applyNumberFormat="1" applyFont="1" applyFill="1" applyBorder="1" applyAlignment="1" applyProtection="1">
      <alignment horizontal="center" vertical="center" wrapText="1"/>
    </xf>
    <xf numFmtId="0" fontId="39" fillId="10" borderId="14" xfId="0" applyFont="1" applyFill="1" applyBorder="1" applyAlignment="1">
      <alignment horizontal="left" vertical="center"/>
    </xf>
    <xf numFmtId="0" fontId="30" fillId="7" borderId="18" xfId="0" applyFont="1" applyFill="1" applyBorder="1" applyAlignment="1">
      <alignment horizontal="left" vertical="center" wrapText="1"/>
    </xf>
    <xf numFmtId="0" fontId="22" fillId="8" borderId="14" xfId="0" applyFont="1" applyFill="1" applyBorder="1" applyAlignment="1">
      <alignment horizontal="center" vertical="center"/>
    </xf>
    <xf numFmtId="0" fontId="21" fillId="0" borderId="0" xfId="0" applyFont="1"/>
    <xf numFmtId="0" fontId="25" fillId="5" borderId="0" xfId="3" applyFont="1" applyFill="1" applyAlignment="1">
      <alignment horizontal="center"/>
    </xf>
    <xf numFmtId="0" fontId="25" fillId="5" borderId="0" xfId="3" applyFont="1" applyFill="1" applyAlignment="1">
      <alignment horizontal="left"/>
    </xf>
    <xf numFmtId="0" fontId="32" fillId="0" borderId="0" xfId="0" applyFont="1"/>
    <xf numFmtId="0" fontId="48" fillId="0" borderId="0" xfId="3" applyFont="1"/>
    <xf numFmtId="49" fontId="48" fillId="0" borderId="0" xfId="3" applyNumberFormat="1" applyFont="1" applyAlignment="1">
      <alignment horizontal="left"/>
    </xf>
    <xf numFmtId="0" fontId="43" fillId="9" borderId="17" xfId="0" applyFont="1" applyFill="1" applyBorder="1" applyAlignment="1">
      <alignment horizontal="center" vertical="center"/>
    </xf>
    <xf numFmtId="0" fontId="22" fillId="17" borderId="14" xfId="0" applyFont="1" applyFill="1" applyBorder="1" applyAlignment="1">
      <alignment horizontal="center" vertical="center" wrapText="1"/>
    </xf>
    <xf numFmtId="0" fontId="24" fillId="17" borderId="14" xfId="0" applyFont="1" applyFill="1" applyBorder="1" applyAlignment="1">
      <alignment horizontal="center" vertical="center" wrapText="1"/>
    </xf>
    <xf numFmtId="0" fontId="36" fillId="17" borderId="14" xfId="0" applyFont="1" applyFill="1" applyBorder="1" applyAlignment="1">
      <alignment horizontal="center" vertical="center"/>
    </xf>
    <xf numFmtId="0" fontId="56" fillId="17" borderId="14" xfId="0" applyFont="1" applyFill="1" applyBorder="1" applyAlignment="1">
      <alignment horizontal="center" vertical="center"/>
    </xf>
    <xf numFmtId="0" fontId="25" fillId="22" borderId="14" xfId="3" applyFont="1" applyFill="1" applyBorder="1" applyAlignment="1">
      <alignment horizontal="center" vertical="center"/>
    </xf>
    <xf numFmtId="0" fontId="37" fillId="25" borderId="14" xfId="3" applyFont="1" applyFill="1" applyBorder="1" applyAlignment="1">
      <alignment horizontal="center" vertical="center" wrapText="1"/>
    </xf>
    <xf numFmtId="0" fontId="37" fillId="8" borderId="14" xfId="3" applyFont="1" applyFill="1" applyBorder="1" applyAlignment="1">
      <alignment horizontal="left" vertical="center" wrapText="1"/>
    </xf>
    <xf numFmtId="0" fontId="37" fillId="8" borderId="14" xfId="3" applyFont="1" applyFill="1" applyBorder="1" applyAlignment="1">
      <alignment horizontal="center" vertical="center" wrapText="1"/>
    </xf>
    <xf numFmtId="0" fontId="31" fillId="8" borderId="14" xfId="3" applyFont="1" applyFill="1" applyBorder="1" applyAlignment="1">
      <alignment vertical="center" wrapText="1"/>
    </xf>
    <xf numFmtId="0" fontId="37" fillId="8" borderId="14" xfId="3" applyFont="1" applyFill="1" applyBorder="1" applyAlignment="1" applyProtection="1">
      <alignment horizontal="left" vertical="center" wrapText="1"/>
      <protection locked="0"/>
    </xf>
    <xf numFmtId="0" fontId="25" fillId="8" borderId="18" xfId="3" applyFont="1" applyFill="1" applyBorder="1" applyAlignment="1" applyProtection="1">
      <alignment horizontal="center" vertical="center"/>
      <protection locked="0"/>
    </xf>
    <xf numFmtId="0" fontId="35" fillId="4" borderId="18" xfId="1" applyNumberFormat="1" applyFont="1" applyFill="1" applyBorder="1" applyAlignment="1" applyProtection="1">
      <alignment horizontal="center" vertical="center" wrapText="1"/>
    </xf>
    <xf numFmtId="165" fontId="40" fillId="8" borderId="18" xfId="1" applyFont="1" applyFill="1" applyBorder="1" applyAlignment="1" applyProtection="1">
      <alignment horizontal="left" vertical="center" wrapText="1"/>
      <protection locked="0"/>
    </xf>
    <xf numFmtId="0" fontId="57" fillId="5" borderId="14" xfId="1" applyNumberFormat="1" applyFont="1" applyFill="1" applyBorder="1" applyAlignment="1" applyProtection="1">
      <alignment horizontal="center" vertical="center" wrapText="1"/>
    </xf>
    <xf numFmtId="0" fontId="37" fillId="25" borderId="14" xfId="3" applyFont="1" applyFill="1" applyBorder="1" applyAlignment="1">
      <alignment horizontal="left" vertical="center" wrapText="1"/>
    </xf>
    <xf numFmtId="0" fontId="30" fillId="8" borderId="18" xfId="0" applyFont="1" applyFill="1" applyBorder="1" applyAlignment="1">
      <alignment horizontal="center" vertical="center"/>
    </xf>
    <xf numFmtId="0" fontId="25" fillId="25" borderId="18" xfId="3" applyFont="1" applyFill="1" applyBorder="1" applyAlignment="1" applyProtection="1">
      <alignment horizontal="center" vertical="center"/>
      <protection locked="0"/>
    </xf>
    <xf numFmtId="0" fontId="54" fillId="23" borderId="20" xfId="2" applyNumberFormat="1" applyFont="1" applyFill="1" applyBorder="1" applyAlignment="1" applyProtection="1">
      <alignment horizontal="center" vertical="center" wrapText="1"/>
    </xf>
    <xf numFmtId="0" fontId="54" fillId="23" borderId="20" xfId="0" applyFont="1" applyFill="1" applyBorder="1" applyAlignment="1">
      <alignment horizontal="center" vertical="center" wrapText="1"/>
    </xf>
    <xf numFmtId="0" fontId="54" fillId="23" borderId="20" xfId="0" applyFont="1" applyFill="1" applyBorder="1" applyAlignment="1">
      <alignment horizontal="left" vertical="center" wrapText="1"/>
    </xf>
    <xf numFmtId="0" fontId="60" fillId="23" borderId="22" xfId="0" applyFont="1" applyFill="1" applyBorder="1" applyAlignment="1">
      <alignment horizontal="left" vertical="center" wrapText="1"/>
    </xf>
    <xf numFmtId="49" fontId="22" fillId="0" borderId="0" xfId="3" applyNumberFormat="1" applyFont="1" applyAlignment="1">
      <alignment horizontal="center" vertical="center"/>
    </xf>
    <xf numFmtId="165" fontId="30" fillId="8" borderId="0" xfId="0" applyNumberFormat="1" applyFont="1" applyFill="1" applyAlignment="1">
      <alignment horizontal="right" vertical="center" wrapText="1"/>
    </xf>
    <xf numFmtId="0" fontId="54" fillId="8" borderId="0" xfId="1" applyNumberFormat="1" applyFont="1" applyFill="1" applyBorder="1" applyAlignment="1" applyProtection="1">
      <alignment horizontal="center" vertical="center" wrapText="1"/>
    </xf>
    <xf numFmtId="0" fontId="55" fillId="0" borderId="0" xfId="3" applyFont="1" applyAlignment="1">
      <alignment horizontal="right"/>
    </xf>
    <xf numFmtId="0" fontId="54" fillId="8" borderId="0" xfId="2" applyNumberFormat="1" applyFont="1" applyFill="1" applyBorder="1" applyAlignment="1" applyProtection="1">
      <alignment horizontal="center" vertical="center" wrapText="1"/>
    </xf>
    <xf numFmtId="0" fontId="60" fillId="8" borderId="0" xfId="1" applyNumberFormat="1" applyFont="1" applyFill="1" applyBorder="1" applyAlignment="1" applyProtection="1">
      <alignment vertical="center" wrapText="1"/>
    </xf>
    <xf numFmtId="0" fontId="24" fillId="17" borderId="14" xfId="0" applyFont="1" applyFill="1" applyBorder="1" applyAlignment="1">
      <alignment horizontal="center" vertical="center"/>
    </xf>
    <xf numFmtId="0" fontId="25" fillId="8" borderId="18" xfId="3" applyFont="1" applyFill="1" applyBorder="1" applyAlignment="1">
      <alignment vertical="center" wrapText="1"/>
    </xf>
    <xf numFmtId="0" fontId="25" fillId="8" borderId="14" xfId="3" applyFont="1" applyFill="1" applyBorder="1" applyAlignment="1">
      <alignment vertical="center" wrapText="1"/>
    </xf>
    <xf numFmtId="0" fontId="25" fillId="25" borderId="18" xfId="3" applyFont="1" applyFill="1" applyBorder="1" applyAlignment="1">
      <alignment horizontal="left" vertical="center" wrapText="1"/>
    </xf>
    <xf numFmtId="0" fontId="25" fillId="8" borderId="18" xfId="3" applyFont="1" applyFill="1" applyBorder="1" applyAlignment="1">
      <alignment horizontal="left" vertical="center" wrapText="1"/>
    </xf>
    <xf numFmtId="0" fontId="29" fillId="8" borderId="31" xfId="3" applyFont="1" applyFill="1" applyBorder="1" applyAlignment="1">
      <alignment horizontal="left" vertical="center" wrapText="1"/>
    </xf>
    <xf numFmtId="0" fontId="25" fillId="25" borderId="18" xfId="3" applyFont="1" applyFill="1" applyBorder="1" applyAlignment="1">
      <alignment vertical="center" wrapText="1"/>
    </xf>
    <xf numFmtId="0" fontId="25" fillId="25" borderId="14" xfId="3" applyFont="1" applyFill="1" applyBorder="1" applyAlignment="1">
      <alignment vertical="center" wrapText="1"/>
    </xf>
    <xf numFmtId="0" fontId="30" fillId="10" borderId="18" xfId="0" applyFont="1" applyFill="1" applyBorder="1" applyAlignment="1">
      <alignment horizontal="left" vertical="center"/>
    </xf>
    <xf numFmtId="0" fontId="29" fillId="8" borderId="18" xfId="3" applyFont="1" applyFill="1" applyBorder="1" applyAlignment="1">
      <alignment vertical="center" wrapText="1"/>
    </xf>
    <xf numFmtId="0" fontId="25" fillId="8" borderId="31" xfId="3" applyFont="1" applyFill="1" applyBorder="1" applyAlignment="1">
      <alignment horizontal="left" vertical="center" wrapText="1"/>
    </xf>
    <xf numFmtId="0" fontId="25" fillId="8" borderId="18" xfId="3" applyFont="1" applyFill="1" applyBorder="1" applyAlignment="1" applyProtection="1">
      <alignment horizontal="left" vertical="center" wrapText="1"/>
      <protection locked="0"/>
    </xf>
    <xf numFmtId="0" fontId="30" fillId="10" borderId="18" xfId="0" applyFont="1" applyFill="1" applyBorder="1" applyAlignment="1">
      <alignment horizontal="center" vertical="center"/>
    </xf>
    <xf numFmtId="0" fontId="25" fillId="4" borderId="18" xfId="1" applyNumberFormat="1" applyFont="1" applyFill="1" applyBorder="1" applyAlignment="1" applyProtection="1">
      <alignment horizontal="center" vertical="center" wrapText="1"/>
    </xf>
    <xf numFmtId="0" fontId="57" fillId="5" borderId="18" xfId="1" applyNumberFormat="1" applyFont="1" applyFill="1" applyBorder="1" applyAlignment="1" applyProtection="1">
      <alignment horizontal="center" vertical="center" wrapText="1"/>
    </xf>
    <xf numFmtId="0" fontId="29" fillId="25" borderId="18" xfId="3" applyFont="1" applyFill="1" applyBorder="1" applyAlignment="1">
      <alignment vertical="center" wrapText="1"/>
    </xf>
    <xf numFmtId="0" fontId="25" fillId="25" borderId="14" xfId="0" applyFont="1" applyFill="1" applyBorder="1" applyAlignment="1">
      <alignment vertical="center"/>
    </xf>
    <xf numFmtId="0" fontId="25" fillId="25" borderId="18" xfId="3" applyFont="1" applyFill="1" applyBorder="1" applyAlignment="1" applyProtection="1">
      <alignment horizontal="left" vertical="center" wrapText="1"/>
      <protection locked="0"/>
    </xf>
    <xf numFmtId="49" fontId="66" fillId="5" borderId="18" xfId="0" applyNumberFormat="1" applyFont="1" applyFill="1" applyBorder="1" applyAlignment="1">
      <alignment horizontal="left" vertical="center" wrapText="1"/>
    </xf>
    <xf numFmtId="0" fontId="66" fillId="5" borderId="18" xfId="0" applyFont="1" applyFill="1" applyBorder="1" applyAlignment="1">
      <alignment horizontal="left" vertical="center" wrapText="1"/>
    </xf>
    <xf numFmtId="0" fontId="31" fillId="5" borderId="18"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68" fillId="5" borderId="14" xfId="0" applyFont="1" applyFill="1" applyBorder="1" applyAlignment="1">
      <alignment horizontal="left" vertical="center" wrapText="1"/>
    </xf>
    <xf numFmtId="0" fontId="54" fillId="23" borderId="19" xfId="0" applyFont="1" applyFill="1" applyBorder="1" applyAlignment="1">
      <alignment horizontal="left" vertical="center" wrapText="1"/>
    </xf>
    <xf numFmtId="0" fontId="21" fillId="0" borderId="0" xfId="3" applyFont="1" applyAlignment="1">
      <alignment vertical="center"/>
    </xf>
    <xf numFmtId="0" fontId="21" fillId="0" borderId="0" xfId="3" applyFont="1" applyAlignment="1">
      <alignment horizontal="center" vertical="center"/>
    </xf>
    <xf numFmtId="165" fontId="36" fillId="0" borderId="0" xfId="1" applyFont="1" applyProtection="1"/>
    <xf numFmtId="0" fontId="25" fillId="0" borderId="0" xfId="3" applyFont="1"/>
    <xf numFmtId="0" fontId="48" fillId="5" borderId="9" xfId="0" applyFont="1" applyFill="1" applyBorder="1" applyAlignment="1">
      <alignment horizontal="left" vertical="center"/>
    </xf>
    <xf numFmtId="165" fontId="44" fillId="5" borderId="5" xfId="1" applyFont="1" applyFill="1" applyBorder="1" applyAlignment="1" applyProtection="1">
      <alignment horizontal="left"/>
    </xf>
    <xf numFmtId="0" fontId="55" fillId="0" borderId="0" xfId="3" applyFont="1" applyAlignment="1">
      <alignment horizontal="left" vertical="center"/>
    </xf>
    <xf numFmtId="0" fontId="25" fillId="25" borderId="14" xfId="3" applyFont="1" applyFill="1" applyBorder="1" applyAlignment="1">
      <alignment horizontal="center" vertical="center" wrapText="1"/>
    </xf>
    <xf numFmtId="0" fontId="43" fillId="22" borderId="14" xfId="3" applyFont="1" applyFill="1" applyBorder="1" applyAlignment="1">
      <alignment horizontal="center" vertical="center"/>
    </xf>
    <xf numFmtId="0" fontId="22" fillId="5" borderId="14" xfId="0" applyFont="1" applyFill="1" applyBorder="1" applyAlignment="1">
      <alignment horizontal="center" vertical="center"/>
    </xf>
    <xf numFmtId="49" fontId="25" fillId="25" borderId="14" xfId="0" applyNumberFormat="1" applyFont="1" applyFill="1" applyBorder="1" applyAlignment="1">
      <alignment horizontal="center" vertical="center" wrapText="1"/>
    </xf>
    <xf numFmtId="0" fontId="68" fillId="5" borderId="18" xfId="0" applyFont="1" applyFill="1" applyBorder="1" applyAlignment="1">
      <alignment horizontal="left" vertical="center" wrapText="1"/>
    </xf>
    <xf numFmtId="0" fontId="31" fillId="5" borderId="18" xfId="0" applyFont="1" applyFill="1" applyBorder="1" applyAlignment="1">
      <alignment horizontal="left" vertical="center" wrapText="1"/>
    </xf>
    <xf numFmtId="0" fontId="68" fillId="5" borderId="18" xfId="0" applyFont="1" applyFill="1" applyBorder="1" applyAlignment="1">
      <alignment horizontal="right" vertical="center" wrapText="1"/>
    </xf>
    <xf numFmtId="0" fontId="25" fillId="5" borderId="18" xfId="0" applyFont="1" applyFill="1" applyBorder="1" applyAlignment="1">
      <alignment horizontal="left" vertical="center" wrapText="1"/>
    </xf>
    <xf numFmtId="49" fontId="43" fillId="8" borderId="0" xfId="3" applyNumberFormat="1" applyFont="1" applyFill="1" applyAlignment="1">
      <alignment horizontal="left"/>
    </xf>
    <xf numFmtId="14" fontId="43" fillId="0" borderId="0" xfId="3" applyNumberFormat="1" applyFont="1" applyAlignment="1">
      <alignment horizontal="left"/>
    </xf>
    <xf numFmtId="0" fontId="29" fillId="0" borderId="0" xfId="0" applyFont="1"/>
    <xf numFmtId="165" fontId="36" fillId="0" borderId="0" xfId="1" applyFont="1" applyAlignment="1" applyProtection="1">
      <alignment wrapText="1"/>
    </xf>
    <xf numFmtId="0" fontId="68" fillId="0" borderId="0" xfId="0" applyFont="1"/>
    <xf numFmtId="0" fontId="48" fillId="0" borderId="0" xfId="3" applyFont="1" applyProtection="1"/>
    <xf numFmtId="0" fontId="48" fillId="5" borderId="5" xfId="3" applyFont="1" applyFill="1" applyBorder="1"/>
    <xf numFmtId="0" fontId="23" fillId="8" borderId="0" xfId="0" applyFont="1" applyFill="1" applyProtection="1"/>
    <xf numFmtId="0" fontId="58" fillId="8" borderId="0" xfId="0" applyFont="1" applyFill="1" applyAlignment="1">
      <alignment horizontal="center"/>
    </xf>
    <xf numFmtId="0" fontId="22" fillId="8" borderId="0" xfId="0" applyFont="1" applyFill="1" applyAlignment="1" applyProtection="1">
      <alignment horizontal="center" vertical="center"/>
    </xf>
    <xf numFmtId="49" fontId="43" fillId="8" borderId="14" xfId="3" applyNumberFormat="1" applyFont="1" applyFill="1" applyBorder="1" applyAlignment="1">
      <alignment vertical="center" wrapText="1"/>
    </xf>
    <xf numFmtId="0" fontId="43" fillId="0" borderId="14" xfId="0" applyFont="1" applyBorder="1" applyAlignment="1">
      <alignment vertical="center" wrapText="1"/>
    </xf>
    <xf numFmtId="0" fontId="43" fillId="8" borderId="14" xfId="0" applyFont="1" applyFill="1" applyBorder="1" applyAlignment="1">
      <alignment vertical="center" wrapText="1"/>
    </xf>
    <xf numFmtId="0" fontId="25" fillId="8" borderId="26" xfId="3" applyFont="1" applyFill="1" applyBorder="1" applyAlignment="1" applyProtection="1">
      <alignment horizontal="center" vertical="center"/>
      <protection locked="0"/>
    </xf>
    <xf numFmtId="0" fontId="25" fillId="0" borderId="0" xfId="0" applyFont="1" applyAlignment="1">
      <alignment horizontal="center"/>
    </xf>
    <xf numFmtId="0" fontId="66" fillId="0" borderId="0" xfId="0" applyFont="1"/>
    <xf numFmtId="0" fontId="38" fillId="2" borderId="14" xfId="6" applyFont="1" applyFill="1" applyBorder="1" applyAlignment="1">
      <alignment vertical="center"/>
    </xf>
    <xf numFmtId="0" fontId="67" fillId="3" borderId="4" xfId="3" applyFont="1" applyFill="1" applyBorder="1" applyAlignment="1">
      <alignment horizontal="center" vertical="center" wrapText="1"/>
    </xf>
    <xf numFmtId="0" fontId="67" fillId="3" borderId="10" xfId="3" applyFont="1" applyFill="1" applyBorder="1" applyAlignment="1">
      <alignment horizontal="center" vertical="center" wrapText="1"/>
    </xf>
    <xf numFmtId="0" fontId="67" fillId="3" borderId="11" xfId="3" applyFont="1" applyFill="1" applyBorder="1" applyAlignment="1">
      <alignment horizontal="center" vertical="center" wrapText="1"/>
    </xf>
    <xf numFmtId="0" fontId="34" fillId="3" borderId="8" xfId="3" applyFont="1" applyFill="1" applyBorder="1" applyAlignment="1">
      <alignment vertical="center" wrapText="1"/>
    </xf>
    <xf numFmtId="0" fontId="34" fillId="3" borderId="6" xfId="3" applyFont="1" applyFill="1" applyBorder="1" applyAlignment="1">
      <alignment vertical="center" wrapText="1"/>
    </xf>
    <xf numFmtId="0" fontId="34" fillId="3" borderId="1" xfId="3" applyFont="1" applyFill="1" applyBorder="1" applyAlignment="1">
      <alignment horizontal="center" vertical="center" wrapText="1"/>
    </xf>
    <xf numFmtId="0" fontId="34" fillId="3" borderId="3" xfId="3" applyFont="1" applyFill="1" applyBorder="1" applyAlignment="1">
      <alignment horizontal="center" vertical="center" wrapText="1"/>
    </xf>
    <xf numFmtId="0" fontId="25" fillId="5" borderId="50" xfId="3" applyFont="1" applyFill="1" applyBorder="1" applyAlignment="1">
      <alignment horizontal="center" vertical="center" wrapText="1"/>
    </xf>
    <xf numFmtId="0" fontId="25" fillId="0" borderId="42" xfId="3" applyFont="1" applyBorder="1" applyAlignment="1">
      <alignment vertical="center" wrapText="1"/>
    </xf>
    <xf numFmtId="0" fontId="25" fillId="5" borderId="33" xfId="3" applyFont="1" applyFill="1" applyBorder="1" applyAlignment="1">
      <alignment horizontal="center" vertical="center" wrapText="1"/>
    </xf>
    <xf numFmtId="0" fontId="29" fillId="0" borderId="52" xfId="3" applyFont="1" applyBorder="1" applyAlignment="1">
      <alignment horizontal="center" vertical="center" wrapText="1"/>
    </xf>
    <xf numFmtId="0" fontId="25" fillId="5" borderId="43" xfId="3" applyFont="1" applyFill="1" applyBorder="1" applyAlignment="1">
      <alignment horizontal="center" vertical="center" wrapText="1"/>
    </xf>
    <xf numFmtId="0" fontId="25" fillId="5" borderId="48" xfId="3" applyFont="1" applyFill="1" applyBorder="1" applyAlignment="1">
      <alignment horizontal="center" vertical="center" wrapText="1"/>
    </xf>
    <xf numFmtId="0" fontId="25" fillId="5" borderId="44" xfId="3" applyFont="1" applyFill="1" applyBorder="1" applyAlignment="1">
      <alignment vertical="center" wrapText="1"/>
    </xf>
    <xf numFmtId="0" fontId="25" fillId="5" borderId="49" xfId="3" applyFont="1" applyFill="1" applyBorder="1" applyAlignment="1">
      <alignment horizontal="center" vertical="center" wrapText="1"/>
    </xf>
    <xf numFmtId="0" fontId="25" fillId="5" borderId="53" xfId="3" applyFont="1" applyFill="1" applyBorder="1" applyAlignment="1">
      <alignment horizontal="center" vertical="center" wrapText="1"/>
    </xf>
    <xf numFmtId="167" fontId="29" fillId="5" borderId="23" xfId="3" applyNumberFormat="1" applyFont="1" applyFill="1" applyBorder="1" applyAlignment="1">
      <alignment horizontal="center" vertical="center" wrapText="1"/>
    </xf>
    <xf numFmtId="0" fontId="29" fillId="5" borderId="24" xfId="3" applyFont="1" applyFill="1" applyBorder="1" applyAlignment="1">
      <alignment horizontal="center" vertical="center" wrapText="1"/>
    </xf>
    <xf numFmtId="0" fontId="29" fillId="5" borderId="25" xfId="3" applyFont="1" applyFill="1" applyBorder="1" applyAlignment="1">
      <alignment horizontal="center" vertical="center" wrapText="1"/>
    </xf>
    <xf numFmtId="49" fontId="25" fillId="5" borderId="48" xfId="3" applyNumberFormat="1" applyFont="1" applyFill="1" applyBorder="1" applyAlignment="1">
      <alignment horizontal="right" vertical="center" wrapText="1"/>
    </xf>
    <xf numFmtId="0" fontId="25" fillId="0" borderId="44" xfId="3" applyFont="1" applyBorder="1" applyAlignment="1">
      <alignment vertical="center" wrapText="1"/>
    </xf>
    <xf numFmtId="0" fontId="25" fillId="5" borderId="24" xfId="3" applyFont="1" applyFill="1" applyBorder="1" applyAlignment="1">
      <alignment horizontal="center" vertical="center" wrapText="1"/>
    </xf>
    <xf numFmtId="0" fontId="25" fillId="5" borderId="47" xfId="3" applyFont="1" applyFill="1" applyBorder="1" applyAlignment="1">
      <alignment horizontal="center" vertical="center" wrapText="1"/>
    </xf>
    <xf numFmtId="0" fontId="25" fillId="5" borderId="28" xfId="3" applyFont="1" applyFill="1" applyBorder="1" applyAlignment="1">
      <alignment horizontal="center" vertical="center" wrapText="1"/>
    </xf>
    <xf numFmtId="0" fontId="29" fillId="0" borderId="54" xfId="3" applyFont="1" applyBorder="1" applyAlignment="1">
      <alignment horizontal="center" vertical="center" wrapText="1"/>
    </xf>
    <xf numFmtId="0" fontId="25" fillId="5" borderId="8" xfId="3" applyFont="1" applyFill="1" applyBorder="1" applyAlignment="1">
      <alignment horizontal="center" vertical="center" wrapText="1"/>
    </xf>
    <xf numFmtId="0" fontId="77" fillId="29" borderId="14" xfId="3" applyFont="1" applyFill="1" applyBorder="1" applyAlignment="1">
      <alignment horizontal="center" vertical="center" wrapText="1"/>
    </xf>
    <xf numFmtId="0" fontId="67" fillId="26" borderId="14" xfId="0" applyFont="1" applyFill="1" applyBorder="1" applyAlignment="1">
      <alignment horizontal="center" vertical="center" wrapText="1"/>
    </xf>
    <xf numFmtId="0" fontId="21" fillId="0" borderId="0" xfId="0" applyFont="1" applyAlignment="1">
      <alignment wrapText="1"/>
    </xf>
    <xf numFmtId="0" fontId="36" fillId="0" borderId="0" xfId="0" applyFont="1" applyAlignment="1">
      <alignment wrapText="1"/>
    </xf>
    <xf numFmtId="0" fontId="78" fillId="0" borderId="57" xfId="0" applyFont="1" applyBorder="1" applyAlignment="1">
      <alignment vertical="center" wrapText="1"/>
    </xf>
    <xf numFmtId="0" fontId="48" fillId="5" borderId="9" xfId="0" applyFont="1" applyFill="1" applyBorder="1" applyAlignment="1">
      <alignment vertical="center"/>
    </xf>
    <xf numFmtId="0" fontId="81" fillId="5" borderId="9" xfId="0" applyFont="1" applyFill="1" applyBorder="1" applyAlignment="1">
      <alignment vertical="center"/>
    </xf>
    <xf numFmtId="0" fontId="82" fillId="0" borderId="5" xfId="3" applyFont="1" applyBorder="1" applyAlignment="1">
      <alignment vertical="top"/>
    </xf>
    <xf numFmtId="49" fontId="54" fillId="23" borderId="19" xfId="0" applyNumberFormat="1" applyFont="1" applyFill="1" applyBorder="1" applyAlignment="1">
      <alignment horizontal="left" vertical="center" wrapText="1"/>
    </xf>
    <xf numFmtId="0" fontId="23" fillId="8" borderId="0" xfId="0" applyFont="1" applyFill="1" applyAlignment="1">
      <alignment vertical="center"/>
    </xf>
    <xf numFmtId="0" fontId="24" fillId="8" borderId="0" xfId="0" applyFont="1" applyFill="1" applyAlignment="1">
      <alignment horizontal="center" vertical="center"/>
    </xf>
    <xf numFmtId="165" fontId="20" fillId="5" borderId="5" xfId="1" applyFont="1" applyFill="1" applyBorder="1" applyAlignment="1" applyProtection="1">
      <alignment horizontal="left" vertical="center"/>
    </xf>
    <xf numFmtId="165" fontId="20" fillId="5" borderId="5" xfId="1" applyFont="1" applyFill="1" applyBorder="1" applyAlignment="1" applyProtection="1">
      <alignment vertical="center"/>
    </xf>
    <xf numFmtId="49" fontId="25" fillId="0" borderId="0" xfId="0" applyNumberFormat="1" applyFont="1" applyAlignment="1">
      <alignment vertical="center"/>
    </xf>
    <xf numFmtId="165" fontId="23" fillId="8" borderId="0" xfId="1" applyFont="1" applyFill="1" applyAlignment="1" applyProtection="1">
      <alignment vertical="center"/>
    </xf>
    <xf numFmtId="0" fontId="79" fillId="0" borderId="5" xfId="0" applyFont="1" applyBorder="1" applyAlignment="1">
      <alignment vertical="center"/>
    </xf>
    <xf numFmtId="165" fontId="26" fillId="8" borderId="0" xfId="7" quotePrefix="1" applyNumberFormat="1" applyFont="1" applyFill="1" applyAlignment="1" applyProtection="1">
      <alignment vertical="center"/>
    </xf>
    <xf numFmtId="0" fontId="27" fillId="8" borderId="0" xfId="0" applyFont="1" applyFill="1" applyAlignment="1">
      <alignment vertical="center"/>
    </xf>
    <xf numFmtId="0" fontId="30" fillId="8" borderId="0" xfId="0" applyFont="1" applyFill="1" applyAlignment="1">
      <alignment vertical="center"/>
    </xf>
    <xf numFmtId="0" fontId="47" fillId="8" borderId="0" xfId="0" applyFont="1" applyFill="1" applyAlignment="1">
      <alignment vertical="center"/>
    </xf>
    <xf numFmtId="0" fontId="21" fillId="0" borderId="0" xfId="0" applyFont="1" applyAlignment="1">
      <alignment vertical="center"/>
    </xf>
    <xf numFmtId="0" fontId="21" fillId="0" borderId="0" xfId="0" applyFont="1" applyAlignment="1">
      <alignment horizontal="left" vertical="center"/>
    </xf>
    <xf numFmtId="0" fontId="25" fillId="5" borderId="0" xfId="3" applyFont="1" applyFill="1" applyAlignment="1">
      <alignment horizontal="center" vertical="center"/>
    </xf>
    <xf numFmtId="0" fontId="25" fillId="5" borderId="0" xfId="3" applyFont="1" applyFill="1" applyAlignment="1">
      <alignment horizontal="left" vertical="center"/>
    </xf>
    <xf numFmtId="0" fontId="44" fillId="5" borderId="0" xfId="3" applyFont="1" applyFill="1" applyAlignment="1">
      <alignment horizontal="center" vertical="center"/>
    </xf>
    <xf numFmtId="0" fontId="22" fillId="17" borderId="14" xfId="0" applyFont="1" applyFill="1" applyBorder="1" applyAlignment="1">
      <alignment horizontal="center" vertical="center"/>
    </xf>
    <xf numFmtId="166" fontId="21" fillId="0" borderId="0" xfId="1" applyNumberFormat="1" applyFont="1" applyAlignment="1" applyProtection="1">
      <alignment vertical="center"/>
    </xf>
    <xf numFmtId="165" fontId="21" fillId="0" borderId="0" xfId="1" applyFont="1" applyAlignment="1" applyProtection="1">
      <alignment vertical="center"/>
    </xf>
    <xf numFmtId="165" fontId="22" fillId="0" borderId="0" xfId="1" applyFont="1" applyAlignment="1" applyProtection="1">
      <alignment vertical="center"/>
    </xf>
    <xf numFmtId="9" fontId="21" fillId="0" borderId="0" xfId="2" applyFont="1" applyAlignment="1" applyProtection="1">
      <alignment vertical="center"/>
    </xf>
    <xf numFmtId="0" fontId="48" fillId="5" borderId="39" xfId="3" applyFont="1" applyFill="1" applyBorder="1" applyAlignment="1">
      <alignment horizontal="center" vertical="center"/>
    </xf>
    <xf numFmtId="0" fontId="21" fillId="0" borderId="0" xfId="0" applyFont="1" applyAlignment="1">
      <alignment horizontal="right" vertical="center"/>
    </xf>
    <xf numFmtId="0" fontId="49" fillId="0" borderId="0" xfId="0" applyFont="1" applyAlignment="1">
      <alignment vertical="center"/>
    </xf>
    <xf numFmtId="0" fontId="43" fillId="0" borderId="0" xfId="0" applyFont="1" applyAlignment="1">
      <alignment horizontal="left" vertical="center"/>
    </xf>
    <xf numFmtId="166" fontId="25" fillId="0" borderId="0" xfId="1" applyNumberFormat="1" applyFont="1" applyAlignment="1" applyProtection="1">
      <alignment vertical="center"/>
    </xf>
    <xf numFmtId="0" fontId="32" fillId="0" borderId="0" xfId="0" applyFont="1" applyAlignment="1">
      <alignment vertical="center"/>
    </xf>
    <xf numFmtId="168" fontId="21" fillId="0" borderId="0" xfId="1" applyNumberFormat="1" applyFont="1" applyAlignment="1" applyProtection="1">
      <alignment vertical="center"/>
    </xf>
    <xf numFmtId="0" fontId="50" fillId="0" borderId="0" xfId="0" applyFont="1" applyAlignment="1">
      <alignment vertical="center"/>
    </xf>
    <xf numFmtId="49" fontId="21" fillId="0" borderId="0" xfId="3" applyNumberFormat="1" applyFont="1" applyAlignment="1">
      <alignment horizontal="right" vertical="center"/>
    </xf>
    <xf numFmtId="0" fontId="25" fillId="0" borderId="0" xfId="0" applyFont="1" applyAlignment="1">
      <alignment horizontal="left" vertical="center"/>
    </xf>
    <xf numFmtId="0" fontId="25" fillId="0" borderId="0" xfId="0" applyFont="1" applyAlignment="1">
      <alignment vertical="center"/>
    </xf>
    <xf numFmtId="0" fontId="48" fillId="0" borderId="0" xfId="3" applyFont="1" applyAlignment="1">
      <alignment vertical="center"/>
    </xf>
    <xf numFmtId="0" fontId="48" fillId="0" borderId="0" xfId="3" applyFont="1" applyAlignment="1">
      <alignment horizontal="center" vertical="center"/>
    </xf>
    <xf numFmtId="165" fontId="51" fillId="5" borderId="5" xfId="1" applyFont="1" applyFill="1" applyBorder="1" applyAlignment="1" applyProtection="1">
      <alignment vertical="center"/>
    </xf>
    <xf numFmtId="165" fontId="52" fillId="5" borderId="5" xfId="1" applyFont="1" applyFill="1" applyBorder="1" applyAlignment="1" applyProtection="1">
      <alignment horizontal="left" vertical="center"/>
    </xf>
    <xf numFmtId="165" fontId="52" fillId="5" borderId="5" xfId="1" applyFont="1" applyFill="1" applyBorder="1" applyAlignment="1" applyProtection="1">
      <alignment vertical="center"/>
    </xf>
    <xf numFmtId="0" fontId="51" fillId="5" borderId="5" xfId="3" applyFont="1" applyFill="1" applyBorder="1" applyAlignment="1">
      <alignment vertical="center"/>
    </xf>
    <xf numFmtId="49" fontId="48" fillId="0" borderId="0" xfId="3" applyNumberFormat="1" applyFont="1" applyAlignment="1">
      <alignment horizontal="left" vertical="center"/>
    </xf>
    <xf numFmtId="0" fontId="46" fillId="0" borderId="0" xfId="3" applyFont="1" applyAlignment="1">
      <alignment vertical="center"/>
    </xf>
    <xf numFmtId="0" fontId="53" fillId="0" borderId="0" xfId="3" applyFont="1" applyAlignment="1">
      <alignment vertical="center"/>
    </xf>
    <xf numFmtId="0" fontId="80" fillId="0" borderId="5" xfId="0" applyFont="1" applyBorder="1" applyAlignment="1">
      <alignment vertical="center"/>
    </xf>
    <xf numFmtId="0" fontId="45" fillId="8" borderId="0" xfId="0" applyFont="1" applyFill="1" applyAlignment="1">
      <alignment vertical="center"/>
    </xf>
    <xf numFmtId="0" fontId="58" fillId="8" borderId="0" xfId="0" applyFont="1" applyFill="1" applyAlignment="1">
      <alignment vertical="center"/>
    </xf>
    <xf numFmtId="0" fontId="61" fillId="8" borderId="0" xfId="0" applyFont="1" applyFill="1" applyAlignment="1">
      <alignment vertical="center"/>
    </xf>
    <xf numFmtId="0" fontId="28" fillId="5" borderId="23" xfId="0" applyFont="1" applyFill="1" applyBorder="1" applyAlignment="1">
      <alignment horizontal="center" vertical="center"/>
    </xf>
    <xf numFmtId="0" fontId="59" fillId="5" borderId="14" xfId="0" applyFont="1" applyFill="1" applyBorder="1" applyAlignment="1">
      <alignment horizontal="center" vertical="center"/>
    </xf>
    <xf numFmtId="165" fontId="32" fillId="17" borderId="0" xfId="1" applyFont="1" applyFill="1" applyAlignment="1" applyProtection="1">
      <alignment horizontal="left" vertical="center" wrapText="1"/>
    </xf>
    <xf numFmtId="0" fontId="29" fillId="5" borderId="0" xfId="3" applyFont="1" applyFill="1" applyAlignment="1">
      <alignment horizontal="center" vertical="center"/>
    </xf>
    <xf numFmtId="0" fontId="62" fillId="5" borderId="0" xfId="3" applyFont="1" applyFill="1" applyAlignment="1">
      <alignment vertical="center"/>
    </xf>
    <xf numFmtId="0" fontId="64" fillId="17" borderId="0" xfId="0" applyFont="1" applyFill="1" applyAlignment="1">
      <alignment horizontal="center" vertical="center"/>
    </xf>
    <xf numFmtId="49" fontId="20" fillId="8" borderId="0" xfId="3" applyNumberFormat="1" applyFont="1" applyFill="1" applyAlignment="1">
      <alignment horizontal="center" vertical="center"/>
    </xf>
    <xf numFmtId="14" fontId="20" fillId="0" borderId="0" xfId="3" applyNumberFormat="1" applyFont="1" applyAlignment="1">
      <alignment horizontal="left" vertical="center"/>
    </xf>
    <xf numFmtId="0" fontId="65" fillId="8" borderId="0" xfId="0" applyFont="1" applyFill="1" applyAlignment="1">
      <alignment vertical="center"/>
    </xf>
    <xf numFmtId="0" fontId="55" fillId="0" borderId="0" xfId="3" applyFont="1" applyAlignment="1">
      <alignment horizontal="right" vertical="center"/>
    </xf>
    <xf numFmtId="0" fontId="55" fillId="5" borderId="1" xfId="3" applyFont="1" applyFill="1" applyBorder="1" applyAlignment="1">
      <alignment horizontal="center" vertical="center"/>
    </xf>
    <xf numFmtId="0" fontId="43" fillId="5" borderId="18" xfId="0" applyFont="1" applyFill="1" applyBorder="1" applyAlignment="1">
      <alignment horizontal="left" vertical="center"/>
    </xf>
    <xf numFmtId="0" fontId="43" fillId="5" borderId="14" xfId="0" applyFont="1" applyFill="1" applyBorder="1" applyAlignment="1">
      <alignment horizontal="left" vertical="center"/>
    </xf>
    <xf numFmtId="0" fontId="61" fillId="8" borderId="0" xfId="0" applyFont="1" applyFill="1" applyAlignment="1">
      <alignment horizontal="right" vertical="center"/>
    </xf>
    <xf numFmtId="49" fontId="21" fillId="0" borderId="0" xfId="3" applyNumberFormat="1" applyFont="1" applyAlignment="1">
      <alignment horizontal="center" vertical="center"/>
    </xf>
    <xf numFmtId="0" fontId="29" fillId="5" borderId="0" xfId="3" applyFont="1" applyFill="1" applyAlignment="1">
      <alignment horizontal="left" vertical="center"/>
    </xf>
    <xf numFmtId="0" fontId="69" fillId="0" borderId="0" xfId="3" applyFont="1" applyAlignment="1">
      <alignment horizontal="left" vertical="center"/>
    </xf>
    <xf numFmtId="165" fontId="36" fillId="0" borderId="0" xfId="1" applyFont="1" applyAlignment="1" applyProtection="1">
      <alignment vertical="center"/>
    </xf>
    <xf numFmtId="165" fontId="36" fillId="0" borderId="0" xfId="1" applyFont="1" applyAlignment="1" applyProtection="1">
      <alignment horizontal="center" vertical="center" wrapText="1"/>
    </xf>
    <xf numFmtId="165" fontId="56" fillId="0" borderId="0" xfId="1" applyFont="1" applyAlignment="1" applyProtection="1">
      <alignment horizontal="center" vertical="center" wrapText="1"/>
    </xf>
    <xf numFmtId="0" fontId="41" fillId="0" borderId="0" xfId="0" applyFont="1" applyAlignment="1">
      <alignment horizontal="left" vertical="center"/>
    </xf>
    <xf numFmtId="49" fontId="21" fillId="0" borderId="0" xfId="3" applyNumberFormat="1" applyFont="1" applyAlignment="1">
      <alignment horizontal="left" vertical="center"/>
    </xf>
    <xf numFmtId="0" fontId="25" fillId="0" borderId="0" xfId="3" applyFont="1" applyAlignment="1">
      <alignment vertical="center"/>
    </xf>
    <xf numFmtId="0" fontId="25" fillId="0" borderId="0" xfId="3" applyFont="1" applyAlignment="1">
      <alignment horizontal="center" vertical="center"/>
    </xf>
    <xf numFmtId="165" fontId="25" fillId="5" borderId="5" xfId="1" applyFont="1" applyFill="1" applyBorder="1" applyAlignment="1" applyProtection="1">
      <alignment vertical="center"/>
    </xf>
    <xf numFmtId="165" fontId="44" fillId="5" borderId="5" xfId="1" applyFont="1" applyFill="1" applyBorder="1" applyAlignment="1" applyProtection="1">
      <alignment horizontal="left" vertical="center"/>
    </xf>
    <xf numFmtId="49" fontId="82" fillId="0" borderId="5" xfId="3" applyNumberFormat="1" applyFont="1" applyBorder="1" applyAlignment="1">
      <alignment vertical="center"/>
    </xf>
    <xf numFmtId="0" fontId="39" fillId="8" borderId="0" xfId="0" applyFont="1" applyFill="1" applyAlignment="1">
      <alignment vertical="center"/>
    </xf>
    <xf numFmtId="0" fontId="39" fillId="5" borderId="14" xfId="0" applyFont="1" applyFill="1" applyBorder="1" applyAlignment="1">
      <alignment horizontal="center" vertical="center"/>
    </xf>
    <xf numFmtId="49" fontId="25" fillId="0" borderId="0" xfId="3" applyNumberFormat="1" applyFont="1" applyAlignment="1">
      <alignment horizontal="left" vertical="center"/>
    </xf>
    <xf numFmtId="0" fontId="69" fillId="0" borderId="0" xfId="3" applyFont="1" applyAlignment="1">
      <alignment horizontal="right" vertical="center"/>
    </xf>
    <xf numFmtId="49" fontId="43" fillId="8" borderId="0" xfId="3" applyNumberFormat="1" applyFont="1" applyFill="1" applyAlignment="1">
      <alignment horizontal="left" vertical="center"/>
    </xf>
    <xf numFmtId="14" fontId="43" fillId="0" borderId="0" xfId="3" applyNumberFormat="1" applyFont="1" applyAlignment="1">
      <alignment horizontal="left" vertical="center"/>
    </xf>
    <xf numFmtId="0" fontId="29" fillId="0" borderId="0" xfId="0" applyFont="1" applyAlignment="1">
      <alignment vertical="center"/>
    </xf>
    <xf numFmtId="0" fontId="31" fillId="0" borderId="0" xfId="0" applyFont="1" applyAlignment="1">
      <alignment vertical="center"/>
    </xf>
    <xf numFmtId="0" fontId="68" fillId="0" borderId="0" xfId="0" applyFont="1" applyAlignment="1">
      <alignment vertical="center"/>
    </xf>
    <xf numFmtId="0" fontId="48" fillId="5" borderId="5" xfId="3" applyFont="1" applyFill="1" applyBorder="1" applyAlignment="1">
      <alignment vertical="center"/>
    </xf>
    <xf numFmtId="165" fontId="21" fillId="5" borderId="5" xfId="1" applyFont="1" applyFill="1" applyBorder="1" applyAlignment="1">
      <alignment vertical="center"/>
    </xf>
    <xf numFmtId="165" fontId="41" fillId="5" borderId="5" xfId="1" applyFont="1" applyFill="1" applyBorder="1" applyAlignment="1">
      <alignment horizontal="left" vertical="center"/>
    </xf>
    <xf numFmtId="165" fontId="22" fillId="5" borderId="5" xfId="1" applyFont="1" applyFill="1" applyBorder="1" applyAlignment="1">
      <alignment vertical="center"/>
    </xf>
    <xf numFmtId="0" fontId="45" fillId="0" borderId="0" xfId="3" applyFont="1" applyAlignment="1">
      <alignment vertical="center"/>
    </xf>
    <xf numFmtId="0" fontId="55" fillId="0" borderId="5" xfId="3" applyFont="1" applyBorder="1" applyAlignment="1">
      <alignment vertical="center"/>
    </xf>
    <xf numFmtId="0" fontId="38" fillId="0" borderId="0" xfId="3" applyFont="1" applyAlignment="1">
      <alignment vertical="center"/>
    </xf>
    <xf numFmtId="167" fontId="38" fillId="17" borderId="14" xfId="5" applyNumberFormat="1" applyFont="1" applyFill="1" applyBorder="1" applyAlignment="1">
      <alignment vertical="center"/>
    </xf>
    <xf numFmtId="167" fontId="38" fillId="6" borderId="14" xfId="4" applyNumberFormat="1" applyFont="1" applyFill="1" applyBorder="1" applyAlignment="1">
      <alignment vertical="center"/>
    </xf>
    <xf numFmtId="167" fontId="38" fillId="19" borderId="14" xfId="4" applyNumberFormat="1" applyFont="1" applyFill="1" applyBorder="1" applyAlignment="1">
      <alignment vertical="center"/>
    </xf>
    <xf numFmtId="0" fontId="71" fillId="0" borderId="0" xfId="3" applyFont="1" applyAlignment="1">
      <alignment horizontal="left" vertical="center"/>
    </xf>
    <xf numFmtId="0" fontId="71" fillId="0" borderId="0" xfId="3" applyFont="1" applyAlignment="1">
      <alignment vertical="center"/>
    </xf>
    <xf numFmtId="0" fontId="36" fillId="0" borderId="0" xfId="3" applyFont="1" applyAlignment="1">
      <alignment vertical="center"/>
    </xf>
    <xf numFmtId="0" fontId="48" fillId="8" borderId="0" xfId="3" applyFont="1" applyFill="1" applyAlignment="1">
      <alignment vertical="center"/>
    </xf>
    <xf numFmtId="167" fontId="72" fillId="11" borderId="18" xfId="6" applyNumberFormat="1" applyFont="1" applyFill="1" applyBorder="1" applyAlignment="1">
      <alignment vertical="center"/>
    </xf>
    <xf numFmtId="0" fontId="72" fillId="11" borderId="18" xfId="6" applyFont="1" applyFill="1" applyBorder="1" applyAlignment="1">
      <alignment vertical="center"/>
    </xf>
    <xf numFmtId="167" fontId="73" fillId="22" borderId="18" xfId="5" applyNumberFormat="1" applyFont="1" applyFill="1" applyBorder="1" applyAlignment="1">
      <alignment vertical="center"/>
    </xf>
    <xf numFmtId="167" fontId="74" fillId="21" borderId="18" xfId="5" applyNumberFormat="1" applyFont="1" applyFill="1" applyBorder="1" applyAlignment="1">
      <alignment vertical="center"/>
    </xf>
    <xf numFmtId="167" fontId="75" fillId="20" borderId="18" xfId="4" applyNumberFormat="1" applyFont="1" applyFill="1" applyBorder="1" applyAlignment="1">
      <alignment vertical="center"/>
    </xf>
    <xf numFmtId="0" fontId="72" fillId="11" borderId="26" xfId="6" applyFont="1" applyFill="1" applyBorder="1" applyAlignment="1">
      <alignment vertical="center"/>
    </xf>
    <xf numFmtId="167" fontId="73" fillId="22" borderId="26" xfId="5" applyNumberFormat="1" applyFont="1" applyFill="1" applyBorder="1" applyAlignment="1">
      <alignment vertical="center"/>
    </xf>
    <xf numFmtId="167" fontId="74" fillId="21" borderId="26" xfId="5" applyNumberFormat="1" applyFont="1" applyFill="1" applyBorder="1" applyAlignment="1">
      <alignment vertical="center"/>
    </xf>
    <xf numFmtId="167" fontId="75" fillId="20" borderId="26" xfId="4" applyNumberFormat="1" applyFont="1" applyFill="1" applyBorder="1" applyAlignment="1">
      <alignment vertical="center"/>
    </xf>
    <xf numFmtId="0" fontId="72" fillId="11" borderId="14" xfId="6" applyFont="1" applyFill="1" applyBorder="1" applyAlignment="1">
      <alignment vertical="center"/>
    </xf>
    <xf numFmtId="167" fontId="73" fillId="22" borderId="14" xfId="5" applyNumberFormat="1" applyFont="1" applyFill="1" applyBorder="1" applyAlignment="1">
      <alignment vertical="center"/>
    </xf>
    <xf numFmtId="167" fontId="74" fillId="21" borderId="14" xfId="5" applyNumberFormat="1" applyFont="1" applyFill="1" applyBorder="1" applyAlignment="1">
      <alignment vertical="center"/>
    </xf>
    <xf numFmtId="167" fontId="75" fillId="20" borderId="14" xfId="4" applyNumberFormat="1" applyFont="1" applyFill="1" applyBorder="1" applyAlignment="1">
      <alignment vertical="center"/>
    </xf>
    <xf numFmtId="0" fontId="48" fillId="17" borderId="0" xfId="3" applyFont="1" applyFill="1" applyAlignment="1">
      <alignment vertical="center"/>
    </xf>
    <xf numFmtId="0" fontId="76" fillId="0" borderId="0" xfId="3" applyFont="1" applyAlignment="1">
      <alignment vertical="center"/>
    </xf>
    <xf numFmtId="0" fontId="46" fillId="8" borderId="0" xfId="3" applyFont="1" applyFill="1" applyAlignment="1">
      <alignment vertical="center"/>
    </xf>
    <xf numFmtId="0" fontId="29" fillId="5" borderId="14" xfId="3" applyFont="1" applyFill="1" applyBorder="1" applyAlignment="1">
      <alignment horizontal="left" vertical="center"/>
    </xf>
    <xf numFmtId="0" fontId="29" fillId="5" borderId="14" xfId="3" applyFont="1" applyFill="1" applyBorder="1" applyAlignment="1">
      <alignment horizontal="right" vertical="center"/>
    </xf>
    <xf numFmtId="0" fontId="29" fillId="5" borderId="14" xfId="3" applyFont="1" applyFill="1" applyBorder="1" applyAlignment="1">
      <alignment vertical="center"/>
    </xf>
    <xf numFmtId="0" fontId="25" fillId="19" borderId="14" xfId="3" applyFont="1" applyFill="1" applyBorder="1" applyAlignment="1">
      <alignment horizontal="right" vertical="center"/>
    </xf>
    <xf numFmtId="167" fontId="25" fillId="0" borderId="14" xfId="3" applyNumberFormat="1" applyFont="1" applyBorder="1" applyAlignment="1">
      <alignment vertical="center"/>
    </xf>
    <xf numFmtId="0" fontId="25" fillId="0" borderId="14" xfId="3" applyFont="1" applyBorder="1" applyAlignment="1">
      <alignment horizontal="center" vertical="center"/>
    </xf>
    <xf numFmtId="167" fontId="25" fillId="0" borderId="14" xfId="3" applyNumberFormat="1" applyFont="1" applyBorder="1" applyAlignment="1">
      <alignment horizontal="left" vertical="center"/>
    </xf>
    <xf numFmtId="167" fontId="25" fillId="0" borderId="0" xfId="3" applyNumberFormat="1" applyFont="1" applyAlignment="1">
      <alignment horizontal="left" vertical="center"/>
    </xf>
    <xf numFmtId="0" fontId="43" fillId="6" borderId="14" xfId="3" applyFont="1" applyFill="1" applyBorder="1" applyAlignment="1">
      <alignment horizontal="right" vertical="center"/>
    </xf>
    <xf numFmtId="0" fontId="43" fillId="17" borderId="14" xfId="3" applyFont="1" applyFill="1" applyBorder="1" applyAlignment="1">
      <alignment horizontal="right" vertical="center"/>
    </xf>
    <xf numFmtId="0" fontId="25" fillId="2" borderId="14" xfId="3" applyFont="1" applyFill="1" applyBorder="1" applyAlignment="1">
      <alignment horizontal="right" vertical="center"/>
    </xf>
    <xf numFmtId="167" fontId="31" fillId="2" borderId="19" xfId="6" applyNumberFormat="1" applyFont="1" applyFill="1" applyBorder="1" applyAlignment="1">
      <alignment vertical="center"/>
    </xf>
    <xf numFmtId="167" fontId="31" fillId="2" borderId="20" xfId="6" applyNumberFormat="1" applyFont="1" applyFill="1" applyBorder="1" applyAlignment="1">
      <alignment vertical="center"/>
    </xf>
    <xf numFmtId="167" fontId="31" fillId="17" borderId="20" xfId="5" applyNumberFormat="1" applyFont="1" applyFill="1" applyBorder="1" applyAlignment="1">
      <alignment vertical="center"/>
    </xf>
    <xf numFmtId="167" fontId="31" fillId="6" borderId="20" xfId="5" applyNumberFormat="1" applyFont="1" applyFill="1" applyBorder="1" applyAlignment="1">
      <alignment vertical="center"/>
    </xf>
    <xf numFmtId="167" fontId="31" fillId="19" borderId="20" xfId="4" applyNumberFormat="1" applyFont="1" applyFill="1" applyBorder="1" applyAlignment="1">
      <alignment vertical="center"/>
    </xf>
    <xf numFmtId="167" fontId="31" fillId="19" borderId="21" xfId="4" applyNumberFormat="1" applyFont="1" applyFill="1" applyBorder="1" applyAlignment="1">
      <alignment vertical="center"/>
    </xf>
    <xf numFmtId="0" fontId="61" fillId="23" borderId="20" xfId="2" applyNumberFormat="1" applyFont="1" applyFill="1" applyBorder="1" applyAlignment="1" applyProtection="1">
      <alignment horizontal="center" vertical="center" wrapText="1"/>
    </xf>
    <xf numFmtId="0" fontId="59" fillId="8" borderId="14" xfId="0" applyFont="1" applyFill="1" applyBorder="1" applyAlignment="1">
      <alignment horizontal="center" vertical="center"/>
    </xf>
    <xf numFmtId="0" fontId="54" fillId="8" borderId="0" xfId="0" applyFont="1" applyFill="1" applyAlignment="1">
      <alignment vertical="center"/>
    </xf>
    <xf numFmtId="0" fontId="49" fillId="18" borderId="1" xfId="3" applyFont="1" applyFill="1" applyBorder="1" applyAlignment="1">
      <alignment horizontal="center" vertical="center" wrapText="1"/>
    </xf>
    <xf numFmtId="0" fontId="21" fillId="18" borderId="3" xfId="3" applyFont="1" applyFill="1" applyBorder="1" applyAlignment="1">
      <alignment vertical="center" wrapText="1"/>
    </xf>
    <xf numFmtId="0" fontId="49" fillId="18" borderId="3" xfId="3" applyFont="1" applyFill="1" applyBorder="1" applyAlignment="1">
      <alignment horizontal="center" vertical="center" wrapText="1"/>
    </xf>
    <xf numFmtId="0" fontId="49" fillId="0" borderId="54" xfId="3" applyFont="1" applyBorder="1" applyAlignment="1">
      <alignment horizontal="center" vertical="center" wrapText="1"/>
    </xf>
    <xf numFmtId="0" fontId="80" fillId="0" borderId="0" xfId="3" applyFont="1" applyAlignment="1">
      <alignment horizontal="left" vertical="center"/>
    </xf>
    <xf numFmtId="0" fontId="83" fillId="8" borderId="0" xfId="0" applyFont="1" applyFill="1" applyAlignment="1">
      <alignment horizontal="center" vertical="center"/>
    </xf>
    <xf numFmtId="0" fontId="84" fillId="8" borderId="0" xfId="0" applyFont="1" applyFill="1" applyAlignment="1">
      <alignment horizontal="center" vertical="center"/>
    </xf>
    <xf numFmtId="0" fontId="25" fillId="0" borderId="0" xfId="3" applyFont="1" applyProtection="1"/>
    <xf numFmtId="165" fontId="85" fillId="8" borderId="14" xfId="1" applyFont="1" applyFill="1" applyBorder="1" applyAlignment="1" applyProtection="1">
      <alignment horizontal="left" vertical="center" wrapText="1"/>
      <protection locked="0"/>
    </xf>
    <xf numFmtId="0" fontId="33" fillId="11" borderId="14" xfId="0" applyFont="1" applyFill="1" applyBorder="1" applyAlignment="1">
      <alignment vertical="center" wrapText="1"/>
    </xf>
    <xf numFmtId="0" fontId="30" fillId="7" borderId="18" xfId="0" applyFont="1" applyFill="1" applyBorder="1" applyAlignment="1">
      <alignment horizontal="center" vertical="center" wrapText="1"/>
    </xf>
    <xf numFmtId="0" fontId="30" fillId="7" borderId="18" xfId="0" applyFont="1" applyFill="1" applyBorder="1" applyAlignment="1">
      <alignment horizontal="right" vertical="center" wrapText="1"/>
    </xf>
    <xf numFmtId="164" fontId="54" fillId="7" borderId="18" xfId="1" applyNumberFormat="1" applyFont="1" applyFill="1" applyBorder="1" applyAlignment="1" applyProtection="1">
      <alignment horizontal="right" vertical="center" wrapText="1"/>
    </xf>
    <xf numFmtId="164" fontId="61" fillId="7" borderId="18" xfId="1" applyNumberFormat="1" applyFont="1" applyFill="1" applyBorder="1" applyAlignment="1" applyProtection="1">
      <alignment horizontal="right" vertical="center" wrapText="1"/>
    </xf>
    <xf numFmtId="0" fontId="31" fillId="13" borderId="14" xfId="0" applyFont="1" applyFill="1" applyBorder="1" applyAlignment="1">
      <alignment horizontal="left" vertical="center" wrapText="1"/>
    </xf>
    <xf numFmtId="0" fontId="31" fillId="13" borderId="14" xfId="0" applyFont="1" applyFill="1" applyBorder="1" applyAlignment="1">
      <alignment horizontal="right" vertical="center" wrapText="1"/>
    </xf>
    <xf numFmtId="0" fontId="31" fillId="13" borderId="14" xfId="0" applyFont="1" applyFill="1" applyBorder="1" applyAlignment="1">
      <alignment horizontal="center" vertical="center" wrapText="1"/>
    </xf>
    <xf numFmtId="165" fontId="86" fillId="13" borderId="14" xfId="1" applyFont="1" applyFill="1" applyBorder="1" applyAlignment="1" applyProtection="1">
      <alignment horizontal="left" vertical="center" wrapText="1"/>
    </xf>
    <xf numFmtId="0" fontId="83" fillId="13" borderId="14" xfId="0" applyFont="1" applyFill="1" applyBorder="1" applyAlignment="1">
      <alignment horizontal="center" vertical="center" wrapText="1"/>
    </xf>
    <xf numFmtId="165" fontId="70" fillId="13" borderId="14" xfId="1" applyFont="1" applyFill="1" applyBorder="1" applyAlignment="1" applyProtection="1">
      <alignment horizontal="center" vertical="center" wrapText="1"/>
    </xf>
    <xf numFmtId="0" fontId="70" fillId="13" borderId="14" xfId="1" applyNumberFormat="1" applyFont="1" applyFill="1" applyBorder="1" applyAlignment="1" applyProtection="1">
      <alignment horizontal="center" vertical="center" wrapText="1"/>
    </xf>
    <xf numFmtId="0" fontId="29" fillId="13" borderId="14" xfId="0" applyFont="1" applyFill="1" applyBorder="1" applyAlignment="1">
      <alignment horizontal="left" vertical="center" wrapText="1"/>
    </xf>
    <xf numFmtId="0" fontId="83" fillId="5" borderId="14" xfId="0" applyFont="1" applyFill="1" applyBorder="1" applyAlignment="1">
      <alignment horizontal="center" vertical="center" wrapText="1"/>
    </xf>
    <xf numFmtId="0" fontId="27" fillId="8" borderId="0" xfId="0" applyFont="1" applyFill="1" applyAlignment="1">
      <alignment horizontal="left" vertical="center"/>
    </xf>
    <xf numFmtId="0" fontId="31" fillId="13" borderId="14" xfId="0" applyNumberFormat="1" applyFont="1" applyFill="1" applyBorder="1" applyAlignment="1">
      <alignment horizontal="center" vertical="center" wrapText="1"/>
    </xf>
    <xf numFmtId="0" fontId="31" fillId="5" borderId="18" xfId="0" applyFont="1" applyFill="1" applyBorder="1" applyAlignment="1">
      <alignment horizontal="left" vertical="center"/>
    </xf>
    <xf numFmtId="0" fontId="88" fillId="8" borderId="0" xfId="0" applyFont="1" applyFill="1" applyAlignment="1">
      <alignment vertical="center"/>
    </xf>
    <xf numFmtId="0" fontId="55" fillId="5" borderId="39" xfId="3" applyFont="1" applyFill="1" applyBorder="1" applyAlignment="1">
      <alignment horizontal="center"/>
    </xf>
    <xf numFmtId="0" fontId="55" fillId="5" borderId="39" xfId="3" applyFont="1" applyFill="1" applyBorder="1" applyAlignment="1">
      <alignment horizontal="center" vertical="center"/>
    </xf>
    <xf numFmtId="0" fontId="25" fillId="0" borderId="14"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25" fillId="0" borderId="14" xfId="0" applyFont="1" applyBorder="1" applyAlignment="1" applyProtection="1">
      <alignment vertical="center" wrapText="1"/>
      <protection locked="0"/>
    </xf>
    <xf numFmtId="0" fontId="55" fillId="0" borderId="0" xfId="3" applyFont="1" applyAlignment="1">
      <alignment horizontal="right" vertical="center"/>
    </xf>
    <xf numFmtId="165" fontId="40" fillId="8" borderId="14" xfId="1" applyFont="1" applyFill="1" applyBorder="1" applyAlignment="1" applyProtection="1">
      <alignment horizontal="left" vertical="center" wrapText="1"/>
      <protection locked="0"/>
    </xf>
    <xf numFmtId="0" fontId="35" fillId="4" borderId="14" xfId="1" applyNumberFormat="1" applyFont="1" applyFill="1" applyBorder="1" applyAlignment="1" applyProtection="1">
      <alignment horizontal="center" vertical="center" wrapText="1"/>
    </xf>
    <xf numFmtId="49" fontId="89" fillId="5" borderId="10" xfId="0" applyNumberFormat="1" applyFont="1" applyFill="1" applyBorder="1" applyAlignment="1">
      <alignment vertical="center"/>
    </xf>
    <xf numFmtId="0" fontId="92" fillId="8" borderId="0" xfId="0" applyFont="1" applyFill="1" applyAlignment="1">
      <alignment vertical="center"/>
    </xf>
    <xf numFmtId="0" fontId="91" fillId="8" borderId="0" xfId="0" applyFont="1" applyFill="1" applyAlignment="1">
      <alignment horizontal="center" vertical="center"/>
    </xf>
    <xf numFmtId="0" fontId="93" fillId="8" borderId="0" xfId="0" applyFont="1" applyFill="1" applyAlignment="1">
      <alignment horizontal="center" vertical="center"/>
    </xf>
    <xf numFmtId="0" fontId="90" fillId="5" borderId="13" xfId="0" applyFont="1" applyFill="1" applyBorder="1" applyAlignment="1">
      <alignment vertical="center"/>
    </xf>
    <xf numFmtId="0" fontId="91" fillId="5" borderId="13" xfId="0" applyFont="1" applyFill="1" applyBorder="1" applyAlignment="1">
      <alignment horizontal="left" vertical="center"/>
    </xf>
    <xf numFmtId="0" fontId="91" fillId="5" borderId="13" xfId="0" applyFont="1" applyFill="1" applyBorder="1" applyAlignment="1">
      <alignment vertical="center"/>
    </xf>
    <xf numFmtId="49" fontId="90" fillId="5" borderId="13" xfId="0" applyNumberFormat="1" applyFont="1" applyFill="1" applyBorder="1" applyAlignment="1">
      <alignment vertical="center"/>
    </xf>
    <xf numFmtId="0" fontId="90" fillId="5" borderId="13" xfId="3" applyFont="1" applyFill="1" applyBorder="1" applyAlignment="1">
      <alignment vertical="center"/>
    </xf>
    <xf numFmtId="0" fontId="90" fillId="0" borderId="0" xfId="3" applyFont="1" applyAlignment="1">
      <alignment vertical="center"/>
    </xf>
    <xf numFmtId="0" fontId="90" fillId="0" borderId="0" xfId="3" applyFont="1" applyAlignment="1">
      <alignment horizontal="center" vertical="center"/>
    </xf>
    <xf numFmtId="49" fontId="89" fillId="5" borderId="13" xfId="0" applyNumberFormat="1" applyFont="1" applyFill="1" applyBorder="1" applyAlignment="1">
      <alignment vertical="center"/>
    </xf>
    <xf numFmtId="0" fontId="90" fillId="5" borderId="4" xfId="3" applyFont="1" applyFill="1" applyBorder="1" applyAlignment="1">
      <alignment vertical="center"/>
    </xf>
    <xf numFmtId="49" fontId="89" fillId="5" borderId="10" xfId="0" applyNumberFormat="1" applyFont="1" applyFill="1" applyBorder="1"/>
    <xf numFmtId="0" fontId="91" fillId="5" borderId="13" xfId="0" applyFont="1" applyFill="1" applyBorder="1" applyAlignment="1">
      <alignment horizontal="left"/>
    </xf>
    <xf numFmtId="0" fontId="90" fillId="5" borderId="13" xfId="3" applyFont="1" applyFill="1" applyBorder="1"/>
    <xf numFmtId="0" fontId="90" fillId="5" borderId="4" xfId="3" applyFont="1" applyFill="1" applyBorder="1"/>
    <xf numFmtId="0" fontId="90" fillId="0" borderId="0" xfId="3" applyFont="1"/>
    <xf numFmtId="0" fontId="90" fillId="0" borderId="0" xfId="3" applyFont="1" applyProtection="1"/>
    <xf numFmtId="49" fontId="94" fillId="5" borderId="10" xfId="0" applyNumberFormat="1" applyFont="1" applyFill="1" applyBorder="1" applyAlignment="1">
      <alignment vertical="center"/>
    </xf>
    <xf numFmtId="165" fontId="21" fillId="0" borderId="13" xfId="1" applyFont="1" applyBorder="1" applyAlignment="1" applyProtection="1">
      <alignment horizontal="left" vertical="center"/>
    </xf>
    <xf numFmtId="0" fontId="30" fillId="7" borderId="17" xfId="0" applyFont="1" applyFill="1" applyBorder="1" applyAlignment="1">
      <alignment vertical="center" wrapText="1"/>
    </xf>
    <xf numFmtId="0" fontId="23" fillId="8" borderId="0" xfId="0" applyFont="1" applyFill="1" applyAlignment="1">
      <alignment vertical="center" wrapText="1"/>
    </xf>
    <xf numFmtId="49" fontId="49" fillId="11" borderId="14" xfId="0" applyNumberFormat="1" applyFont="1" applyFill="1" applyBorder="1" applyAlignment="1">
      <alignment horizontal="left" vertical="center" wrapText="1"/>
    </xf>
    <xf numFmtId="164" fontId="21" fillId="11" borderId="14" xfId="1" applyNumberFormat="1" applyFont="1" applyFill="1" applyBorder="1" applyAlignment="1" applyProtection="1">
      <alignment horizontal="right" vertical="center" wrapText="1"/>
    </xf>
    <xf numFmtId="9" fontId="21" fillId="11" borderId="14" xfId="2" applyFont="1" applyFill="1" applyBorder="1" applyAlignment="1" applyProtection="1">
      <alignment horizontal="right" vertical="center" wrapText="1"/>
    </xf>
    <xf numFmtId="165" fontId="21" fillId="11" borderId="14" xfId="1" applyFont="1" applyFill="1" applyBorder="1" applyAlignment="1" applyProtection="1">
      <alignment horizontal="right" vertical="center" wrapText="1"/>
    </xf>
    <xf numFmtId="165" fontId="22" fillId="11" borderId="14" xfId="1" applyFont="1" applyFill="1" applyBorder="1" applyAlignment="1" applyProtection="1">
      <alignment horizontal="center" vertical="center" wrapText="1"/>
    </xf>
    <xf numFmtId="0" fontId="20" fillId="11" borderId="14" xfId="0" applyFont="1" applyFill="1" applyBorder="1" applyAlignment="1">
      <alignment horizontal="left" vertical="center" wrapText="1"/>
    </xf>
    <xf numFmtId="165" fontId="21" fillId="11" borderId="14" xfId="1" applyFont="1" applyFill="1" applyBorder="1" applyAlignment="1" applyProtection="1">
      <alignment horizontal="center" vertical="center" wrapText="1"/>
    </xf>
    <xf numFmtId="164" fontId="78" fillId="11" borderId="14" xfId="1" applyNumberFormat="1" applyFont="1" applyFill="1" applyBorder="1" applyAlignment="1" applyProtection="1">
      <alignment horizontal="center" vertical="center" wrapText="1"/>
    </xf>
    <xf numFmtId="9" fontId="78" fillId="11" borderId="14" xfId="2" applyFont="1" applyFill="1" applyBorder="1" applyAlignment="1" applyProtection="1">
      <alignment horizontal="center" vertical="center" wrapText="1"/>
    </xf>
    <xf numFmtId="165" fontId="78" fillId="11" borderId="14" xfId="1" applyFont="1" applyFill="1" applyBorder="1" applyAlignment="1" applyProtection="1">
      <alignment horizontal="center" vertical="center" wrapText="1"/>
    </xf>
    <xf numFmtId="0" fontId="78" fillId="11" borderId="14" xfId="1" applyNumberFormat="1" applyFont="1" applyFill="1" applyBorder="1" applyAlignment="1" applyProtection="1">
      <alignment horizontal="center" vertical="center" wrapText="1"/>
    </xf>
    <xf numFmtId="0" fontId="97" fillId="2" borderId="14" xfId="1" applyNumberFormat="1" applyFont="1" applyFill="1" applyBorder="1" applyAlignment="1" applyProtection="1">
      <alignment horizontal="center" vertical="center" wrapText="1"/>
    </xf>
    <xf numFmtId="0" fontId="22" fillId="11" borderId="14" xfId="0" applyFont="1" applyFill="1" applyBorder="1" applyAlignment="1">
      <alignment horizontal="right" vertical="center" wrapText="1"/>
    </xf>
    <xf numFmtId="9" fontId="21" fillId="11" borderId="14" xfId="2" applyFont="1" applyFill="1" applyBorder="1" applyAlignment="1" applyProtection="1">
      <alignment horizontal="center" vertical="center" wrapText="1"/>
    </xf>
    <xf numFmtId="165" fontId="48" fillId="2" borderId="14" xfId="1" applyFont="1" applyFill="1" applyBorder="1" applyAlignment="1" applyProtection="1">
      <alignment horizontal="center" vertical="center" wrapText="1"/>
    </xf>
    <xf numFmtId="0" fontId="48" fillId="2" borderId="14" xfId="1" applyNumberFormat="1" applyFont="1" applyFill="1" applyBorder="1" applyAlignment="1" applyProtection="1">
      <alignment horizontal="center" vertical="center" wrapText="1"/>
    </xf>
    <xf numFmtId="49" fontId="21" fillId="11" borderId="14" xfId="0" applyNumberFormat="1" applyFont="1" applyFill="1" applyBorder="1" applyAlignment="1">
      <alignment vertical="center" wrapText="1"/>
    </xf>
    <xf numFmtId="0" fontId="21" fillId="11" borderId="14" xfId="1" applyNumberFormat="1" applyFont="1" applyFill="1" applyBorder="1" applyAlignment="1" applyProtection="1">
      <alignment horizontal="center" vertical="center" wrapText="1"/>
    </xf>
    <xf numFmtId="165" fontId="21" fillId="11" borderId="14" xfId="1" applyFont="1" applyFill="1" applyBorder="1" applyAlignment="1" applyProtection="1">
      <alignment vertical="center" wrapText="1"/>
    </xf>
    <xf numFmtId="0" fontId="63" fillId="8" borderId="0" xfId="0" applyFont="1" applyFill="1" applyAlignment="1">
      <alignment vertical="center"/>
    </xf>
    <xf numFmtId="0" fontId="46" fillId="17" borderId="14" xfId="0" applyFont="1" applyFill="1" applyBorder="1" applyAlignment="1">
      <alignment horizontal="center" vertical="center" wrapText="1"/>
    </xf>
    <xf numFmtId="0" fontId="42" fillId="17" borderId="14" xfId="0" applyFont="1" applyFill="1" applyBorder="1" applyAlignment="1">
      <alignment horizontal="center" vertical="center" wrapText="1"/>
    </xf>
    <xf numFmtId="165" fontId="55" fillId="24" borderId="14" xfId="1" applyFont="1" applyFill="1" applyBorder="1" applyAlignment="1" applyProtection="1">
      <alignment horizontal="center" vertical="center" wrapText="1"/>
    </xf>
    <xf numFmtId="0" fontId="45" fillId="8" borderId="0" xfId="0" applyFont="1" applyFill="1"/>
    <xf numFmtId="0" fontId="45" fillId="8" borderId="0" xfId="0" applyFont="1" applyFill="1" applyProtection="1"/>
    <xf numFmtId="49" fontId="50" fillId="11" borderId="14" xfId="0" applyNumberFormat="1" applyFont="1" applyFill="1" applyBorder="1" applyAlignment="1">
      <alignment horizontal="left" vertical="center" wrapText="1"/>
    </xf>
    <xf numFmtId="0" fontId="50" fillId="11" borderId="14" xfId="0" applyFont="1" applyFill="1" applyBorder="1" applyAlignment="1">
      <alignment horizontal="justify" vertical="center" wrapText="1"/>
    </xf>
    <xf numFmtId="164" fontId="55" fillId="2" borderId="14" xfId="1" applyNumberFormat="1" applyFont="1" applyFill="1" applyBorder="1" applyAlignment="1" applyProtection="1">
      <alignment horizontal="center" vertical="center" wrapText="1"/>
    </xf>
    <xf numFmtId="0" fontId="63" fillId="8" borderId="0" xfId="0" applyFont="1" applyFill="1" applyAlignment="1">
      <alignment horizontal="center"/>
    </xf>
    <xf numFmtId="0" fontId="55" fillId="2" borderId="14" xfId="1" applyNumberFormat="1" applyFont="1" applyFill="1" applyBorder="1" applyAlignment="1" applyProtection="1">
      <alignment horizontal="center" vertical="center" wrapText="1"/>
    </xf>
    <xf numFmtId="0" fontId="46" fillId="8" borderId="0" xfId="0" applyFont="1" applyFill="1" applyAlignment="1" applyProtection="1">
      <alignment horizontal="center" vertical="center"/>
    </xf>
    <xf numFmtId="0" fontId="25" fillId="0" borderId="18" xfId="0" applyFont="1" applyBorder="1" applyAlignment="1" applyProtection="1">
      <alignment horizontal="left" vertical="center" wrapText="1"/>
      <protection locked="0"/>
    </xf>
    <xf numFmtId="0" fontId="25" fillId="0" borderId="31" xfId="0" applyFont="1" applyBorder="1" applyAlignment="1" applyProtection="1">
      <alignment horizontal="left" vertical="center" wrapText="1"/>
      <protection locked="0"/>
    </xf>
    <xf numFmtId="0" fontId="25" fillId="0" borderId="26" xfId="0" applyFont="1" applyBorder="1" applyAlignment="1" applyProtection="1">
      <alignment horizontal="left" vertical="center" wrapText="1"/>
      <protection locked="0"/>
    </xf>
    <xf numFmtId="0" fontId="50" fillId="11" borderId="23" xfId="0" applyFont="1" applyFill="1" applyBorder="1" applyAlignment="1">
      <alignment horizontal="left" vertical="center" wrapText="1"/>
    </xf>
    <xf numFmtId="0" fontId="50" fillId="11" borderId="24" xfId="0" applyFont="1" applyFill="1" applyBorder="1" applyAlignment="1">
      <alignment horizontal="left" vertical="center" wrapText="1"/>
    </xf>
    <xf numFmtId="0" fontId="50" fillId="11" borderId="25" xfId="0" applyFont="1" applyFill="1" applyBorder="1" applyAlignment="1">
      <alignment horizontal="left" vertical="center" wrapText="1"/>
    </xf>
    <xf numFmtId="0" fontId="49" fillId="11" borderId="23" xfId="0" applyFont="1" applyFill="1" applyBorder="1" applyAlignment="1">
      <alignment horizontal="left" vertical="center" wrapText="1"/>
    </xf>
    <xf numFmtId="0" fontId="49" fillId="11" borderId="25" xfId="0" applyFont="1" applyFill="1" applyBorder="1" applyAlignment="1">
      <alignment horizontal="left" vertical="center"/>
    </xf>
    <xf numFmtId="0" fontId="43" fillId="0" borderId="18" xfId="0" applyFont="1" applyBorder="1" applyAlignment="1" applyProtection="1">
      <alignment horizontal="left" vertical="center" wrapText="1"/>
      <protection locked="0"/>
    </xf>
    <xf numFmtId="0" fontId="43" fillId="0" borderId="26" xfId="0" applyFont="1" applyBorder="1" applyAlignment="1" applyProtection="1">
      <alignment horizontal="left" vertical="center" wrapText="1"/>
      <protection locked="0"/>
    </xf>
    <xf numFmtId="0" fontId="49" fillId="11" borderId="25" xfId="0" applyFont="1" applyFill="1" applyBorder="1" applyAlignment="1">
      <alignment horizontal="left" vertical="center" wrapText="1"/>
    </xf>
    <xf numFmtId="0" fontId="57" fillId="5" borderId="26" xfId="1" applyNumberFormat="1" applyFont="1" applyFill="1" applyBorder="1" applyAlignment="1" applyProtection="1">
      <alignment horizontal="center" vertical="center" wrapText="1"/>
    </xf>
    <xf numFmtId="0" fontId="25" fillId="8" borderId="18" xfId="3" applyFont="1" applyFill="1" applyBorder="1" applyAlignment="1" applyProtection="1">
      <alignment horizontal="center" vertical="center"/>
      <protection locked="0"/>
    </xf>
    <xf numFmtId="165" fontId="40" fillId="8" borderId="26" xfId="1" applyFont="1" applyFill="1" applyBorder="1" applyAlignment="1" applyProtection="1">
      <alignment horizontal="left" vertical="center" wrapText="1"/>
      <protection locked="0"/>
    </xf>
    <xf numFmtId="0" fontId="30" fillId="10" borderId="14" xfId="0" applyFont="1" applyFill="1" applyBorder="1" applyAlignment="1">
      <alignment horizontal="center" vertical="center"/>
    </xf>
    <xf numFmtId="165" fontId="40" fillId="8" borderId="14" xfId="1" applyFont="1" applyFill="1" applyBorder="1" applyAlignment="1" applyProtection="1">
      <alignment horizontal="left" vertical="center" wrapText="1"/>
      <protection locked="0"/>
    </xf>
    <xf numFmtId="0" fontId="37" fillId="8" borderId="18" xfId="3" applyFont="1" applyFill="1" applyBorder="1" applyAlignment="1">
      <alignment horizontal="left" vertical="center" wrapText="1"/>
    </xf>
    <xf numFmtId="0" fontId="35" fillId="4" borderId="14" xfId="1" applyNumberFormat="1" applyFont="1" applyFill="1" applyBorder="1" applyAlignment="1" applyProtection="1">
      <alignment horizontal="center" vertical="center" wrapText="1"/>
    </xf>
    <xf numFmtId="165" fontId="22" fillId="5" borderId="5" xfId="1" applyFont="1" applyFill="1" applyBorder="1" applyAlignment="1" applyProtection="1">
      <alignment vertical="center"/>
    </xf>
    <xf numFmtId="0" fontId="29" fillId="13" borderId="14" xfId="0" applyFont="1" applyFill="1" applyBorder="1" applyAlignment="1">
      <alignment horizontal="left" vertical="center"/>
    </xf>
    <xf numFmtId="0" fontId="25" fillId="0" borderId="14" xfId="0" quotePrefix="1" applyFont="1" applyBorder="1" applyAlignment="1">
      <alignment horizontal="left" vertical="center" wrapText="1"/>
    </xf>
    <xf numFmtId="0" fontId="61" fillId="8" borderId="14" xfId="0" applyNumberFormat="1" applyFont="1" applyFill="1" applyBorder="1" applyAlignment="1">
      <alignment horizontal="center" vertical="center"/>
    </xf>
    <xf numFmtId="0" fontId="30" fillId="8" borderId="14" xfId="0" applyFont="1" applyFill="1" applyBorder="1" applyAlignment="1">
      <alignment horizontal="center" vertical="center"/>
    </xf>
    <xf numFmtId="0" fontId="43" fillId="8" borderId="14" xfId="0" applyFont="1" applyFill="1" applyBorder="1" applyAlignment="1">
      <alignment horizontal="left" vertical="center"/>
    </xf>
    <xf numFmtId="49" fontId="25" fillId="8" borderId="18" xfId="3" applyNumberFormat="1" applyFont="1" applyFill="1" applyBorder="1" applyAlignment="1">
      <alignment horizontal="left" vertical="center"/>
    </xf>
    <xf numFmtId="0" fontId="31" fillId="8" borderId="32" xfId="3" applyFont="1" applyFill="1" applyBorder="1" applyAlignment="1">
      <alignment vertical="center" wrapText="1"/>
    </xf>
    <xf numFmtId="0" fontId="37" fillId="8" borderId="18" xfId="3" applyFont="1" applyFill="1" applyBorder="1" applyAlignment="1">
      <alignment horizontal="center" vertical="center"/>
    </xf>
    <xf numFmtId="0" fontId="25" fillId="8" borderId="18" xfId="0" applyFont="1" applyFill="1" applyBorder="1" applyAlignment="1" applyProtection="1">
      <alignment horizontal="left" vertical="center" wrapText="1"/>
      <protection locked="0"/>
    </xf>
    <xf numFmtId="165" fontId="31" fillId="8" borderId="0" xfId="0" applyNumberFormat="1" applyFont="1" applyFill="1" applyAlignment="1">
      <alignment horizontal="right" vertical="center" wrapText="1"/>
    </xf>
    <xf numFmtId="0" fontId="29" fillId="8" borderId="18" xfId="3" applyFont="1" applyFill="1" applyBorder="1" applyAlignment="1">
      <alignment horizontal="left" vertical="center" wrapText="1"/>
    </xf>
    <xf numFmtId="0" fontId="48" fillId="5" borderId="6" xfId="3" applyFont="1" applyFill="1" applyBorder="1" applyAlignment="1">
      <alignment vertical="center"/>
    </xf>
    <xf numFmtId="0" fontId="48" fillId="0" borderId="31" xfId="3" applyFont="1" applyBorder="1" applyAlignment="1">
      <alignment vertical="center"/>
    </xf>
    <xf numFmtId="164" fontId="21" fillId="8" borderId="31" xfId="1" applyNumberFormat="1" applyFont="1" applyFill="1" applyBorder="1" applyAlignment="1" applyProtection="1">
      <alignment horizontal="right" vertical="center" wrapText="1"/>
    </xf>
    <xf numFmtId="0" fontId="25" fillId="5" borderId="6" xfId="3" applyFont="1" applyFill="1" applyBorder="1" applyAlignment="1">
      <alignment vertical="center"/>
    </xf>
    <xf numFmtId="0" fontId="25" fillId="4" borderId="26" xfId="1" applyNumberFormat="1" applyFont="1" applyFill="1" applyBorder="1" applyAlignment="1" applyProtection="1">
      <alignment horizontal="center" vertical="center" wrapText="1"/>
    </xf>
    <xf numFmtId="0" fontId="92" fillId="8" borderId="12" xfId="0" applyFont="1" applyFill="1" applyBorder="1" applyAlignment="1">
      <alignment vertical="center"/>
    </xf>
    <xf numFmtId="0" fontId="23" fillId="8" borderId="12" xfId="0" applyFont="1" applyFill="1" applyBorder="1" applyAlignment="1">
      <alignment vertical="center"/>
    </xf>
    <xf numFmtId="49" fontId="49" fillId="30" borderId="26" xfId="3" applyNumberFormat="1" applyFont="1" applyFill="1" applyBorder="1" applyAlignment="1">
      <alignment horizontal="left" vertical="center" wrapText="1"/>
    </xf>
    <xf numFmtId="0" fontId="67" fillId="30" borderId="26" xfId="3" applyFont="1" applyFill="1" applyBorder="1" applyAlignment="1">
      <alignment vertical="center" wrapText="1"/>
    </xf>
    <xf numFmtId="0" fontId="67" fillId="30" borderId="26" xfId="3" applyFont="1" applyFill="1" applyBorder="1" applyAlignment="1">
      <alignment horizontal="center" vertical="center" wrapText="1"/>
    </xf>
    <xf numFmtId="0" fontId="67" fillId="30" borderId="59" xfId="3" applyFont="1" applyFill="1" applyBorder="1" applyAlignment="1">
      <alignment horizontal="center" vertical="center" wrapText="1"/>
    </xf>
    <xf numFmtId="0" fontId="49" fillId="30" borderId="26" xfId="3" applyFont="1" applyFill="1" applyBorder="1" applyAlignment="1">
      <alignment vertical="center"/>
    </xf>
    <xf numFmtId="0" fontId="22" fillId="8" borderId="18" xfId="0" applyFont="1" applyFill="1" applyBorder="1" applyAlignment="1">
      <alignment horizontal="center" vertical="center"/>
    </xf>
    <xf numFmtId="0" fontId="59" fillId="8" borderId="14" xfId="0" applyNumberFormat="1" applyFont="1" applyFill="1" applyBorder="1" applyAlignment="1">
      <alignment horizontal="center" vertical="center" wrapText="1"/>
    </xf>
    <xf numFmtId="0" fontId="48" fillId="0" borderId="13" xfId="3" applyFont="1" applyBorder="1"/>
    <xf numFmtId="0" fontId="48" fillId="0" borderId="12" xfId="3" applyFont="1" applyBorder="1"/>
    <xf numFmtId="0" fontId="48" fillId="31" borderId="6" xfId="3" applyFont="1" applyFill="1" applyBorder="1"/>
    <xf numFmtId="0" fontId="25" fillId="31" borderId="5" xfId="3" applyFont="1" applyFill="1" applyBorder="1" applyAlignment="1">
      <alignment vertical="center"/>
    </xf>
    <xf numFmtId="0" fontId="48" fillId="0" borderId="13" xfId="3" applyFont="1" applyBorder="1" applyAlignment="1">
      <alignment vertical="center"/>
    </xf>
    <xf numFmtId="0" fontId="48" fillId="31" borderId="0" xfId="3" applyFont="1" applyFill="1" applyAlignment="1">
      <alignment vertical="center"/>
    </xf>
    <xf numFmtId="9" fontId="21" fillId="31" borderId="5" xfId="2" applyFont="1" applyFill="1" applyBorder="1" applyAlignment="1" applyProtection="1">
      <alignment vertical="center"/>
    </xf>
    <xf numFmtId="165" fontId="21" fillId="31" borderId="5" xfId="1" applyFont="1" applyFill="1" applyBorder="1" applyAlignment="1" applyProtection="1">
      <alignment vertical="center"/>
    </xf>
    <xf numFmtId="0" fontId="98" fillId="0" borderId="5" xfId="0" applyFont="1" applyBorder="1" applyAlignment="1">
      <alignment vertical="center"/>
    </xf>
    <xf numFmtId="49" fontId="99" fillId="0" borderId="5" xfId="3" applyNumberFormat="1" applyFont="1" applyBorder="1" applyAlignment="1">
      <alignment vertical="center"/>
    </xf>
    <xf numFmtId="0" fontId="99" fillId="0" borderId="5" xfId="3" applyFont="1" applyBorder="1" applyAlignment="1">
      <alignment vertical="top"/>
    </xf>
    <xf numFmtId="0" fontId="99" fillId="0" borderId="5" xfId="3" applyFont="1" applyBorder="1" applyAlignment="1">
      <alignment vertical="center"/>
    </xf>
    <xf numFmtId="165" fontId="96" fillId="5" borderId="5" xfId="1" applyFont="1" applyFill="1" applyBorder="1" applyAlignment="1" applyProtection="1">
      <alignment horizontal="right" vertical="center"/>
    </xf>
    <xf numFmtId="0" fontId="96" fillId="5" borderId="5" xfId="0" applyFont="1" applyFill="1" applyBorder="1" applyAlignment="1" applyProtection="1">
      <alignment vertical="center"/>
      <protection locked="0"/>
    </xf>
    <xf numFmtId="165" fontId="96" fillId="5" borderId="5" xfId="1" applyFont="1" applyFill="1" applyBorder="1" applyAlignment="1" applyProtection="1">
      <alignment vertical="center"/>
    </xf>
    <xf numFmtId="165" fontId="96" fillId="5" borderId="5" xfId="1" applyFont="1" applyFill="1" applyBorder="1" applyAlignment="1" applyProtection="1">
      <alignment horizontal="right"/>
    </xf>
    <xf numFmtId="165" fontId="96" fillId="5" borderId="5" xfId="1" applyFont="1" applyFill="1" applyBorder="1" applyProtection="1"/>
    <xf numFmtId="0" fontId="25" fillId="0" borderId="23" xfId="0" applyFont="1" applyBorder="1" applyAlignment="1">
      <alignment horizontal="left" vertical="center" wrapText="1"/>
    </xf>
    <xf numFmtId="0" fontId="25" fillId="4" borderId="25" xfId="1" applyNumberFormat="1" applyFont="1" applyFill="1" applyBorder="1" applyAlignment="1" applyProtection="1">
      <alignment horizontal="center" vertical="center" wrapText="1"/>
    </xf>
    <xf numFmtId="0" fontId="31" fillId="5" borderId="17" xfId="0" applyFont="1" applyFill="1" applyBorder="1" applyAlignment="1">
      <alignment horizontal="center" vertical="center" wrapText="1"/>
    </xf>
    <xf numFmtId="0" fontId="43" fillId="5" borderId="17" xfId="0" applyFont="1" applyFill="1" applyBorder="1" applyAlignment="1">
      <alignment horizontal="left" vertical="center"/>
    </xf>
    <xf numFmtId="0" fontId="67" fillId="30" borderId="16" xfId="3" applyFont="1" applyFill="1" applyBorder="1" applyAlignment="1">
      <alignment horizontal="center" vertical="center" wrapText="1"/>
    </xf>
    <xf numFmtId="0" fontId="63" fillId="8" borderId="31" xfId="0" applyFont="1" applyFill="1" applyBorder="1" applyAlignment="1">
      <alignment vertical="center"/>
    </xf>
    <xf numFmtId="49" fontId="49" fillId="11" borderId="26" xfId="0" applyNumberFormat="1" applyFont="1" applyFill="1" applyBorder="1" applyAlignment="1">
      <alignment horizontal="left" vertical="center" wrapText="1"/>
    </xf>
    <xf numFmtId="0" fontId="50" fillId="11" borderId="33" xfId="0" applyFont="1" applyFill="1" applyBorder="1" applyAlignment="1">
      <alignment horizontal="left" vertical="center" wrapText="1"/>
    </xf>
    <xf numFmtId="164" fontId="21" fillId="11" borderId="26" xfId="1" applyNumberFormat="1" applyFont="1" applyFill="1" applyBorder="1" applyAlignment="1" applyProtection="1">
      <alignment horizontal="right" vertical="center" wrapText="1"/>
    </xf>
    <xf numFmtId="9" fontId="21" fillId="11" borderId="26" xfId="2" applyFont="1" applyFill="1" applyBorder="1" applyAlignment="1" applyProtection="1">
      <alignment horizontal="right" vertical="center" wrapText="1"/>
    </xf>
    <xf numFmtId="49" fontId="43" fillId="8" borderId="16" xfId="3" applyNumberFormat="1" applyFont="1" applyFill="1" applyBorder="1" applyAlignment="1">
      <alignment vertical="center" wrapText="1"/>
    </xf>
    <xf numFmtId="0" fontId="43" fillId="0" borderId="16" xfId="0" applyFont="1" applyBorder="1" applyAlignment="1">
      <alignment vertical="center" wrapText="1"/>
    </xf>
    <xf numFmtId="0" fontId="25" fillId="4" borderId="16" xfId="1" applyNumberFormat="1" applyFont="1" applyFill="1" applyBorder="1" applyAlignment="1" applyProtection="1">
      <alignment horizontal="center" vertical="center" wrapText="1"/>
    </xf>
    <xf numFmtId="0" fontId="25" fillId="8" borderId="16" xfId="3" applyFont="1" applyFill="1" applyBorder="1" applyAlignment="1" applyProtection="1">
      <alignment horizontal="center" vertical="center"/>
      <protection locked="0"/>
    </xf>
    <xf numFmtId="0" fontId="35" fillId="4" borderId="16" xfId="1" applyNumberFormat="1" applyFont="1" applyFill="1" applyBorder="1" applyAlignment="1" applyProtection="1">
      <alignment horizontal="center" vertical="center" wrapText="1"/>
    </xf>
    <xf numFmtId="165" fontId="40" fillId="8" borderId="16" xfId="1" applyFont="1" applyFill="1" applyBorder="1" applyAlignment="1" applyProtection="1">
      <alignment horizontal="left" vertical="center" wrapText="1"/>
      <protection locked="0"/>
    </xf>
    <xf numFmtId="0" fontId="57" fillId="5" borderId="16" xfId="1" applyNumberFormat="1" applyFont="1" applyFill="1" applyBorder="1" applyAlignment="1" applyProtection="1">
      <alignment horizontal="center" vertical="center" wrapText="1"/>
    </xf>
    <xf numFmtId="0" fontId="25" fillId="0" borderId="40" xfId="3" applyFont="1" applyBorder="1"/>
    <xf numFmtId="0" fontId="25" fillId="0" borderId="40" xfId="3" applyFont="1" applyBorder="1" applyAlignment="1">
      <alignment vertical="center"/>
    </xf>
    <xf numFmtId="0" fontId="30" fillId="10" borderId="16" xfId="0" applyFont="1" applyFill="1" applyBorder="1" applyAlignment="1">
      <alignment horizontal="left" vertical="center"/>
    </xf>
    <xf numFmtId="0" fontId="43" fillId="8" borderId="16" xfId="3" applyFont="1" applyFill="1" applyBorder="1" applyAlignment="1">
      <alignment vertical="center" wrapText="1"/>
    </xf>
    <xf numFmtId="0" fontId="31" fillId="8" borderId="16" xfId="0" applyFont="1" applyFill="1" applyBorder="1" applyAlignment="1">
      <alignment horizontal="left" vertical="center" wrapText="1"/>
    </xf>
    <xf numFmtId="0" fontId="43" fillId="8" borderId="16" xfId="0" applyFont="1" applyFill="1" applyBorder="1" applyAlignment="1" applyProtection="1">
      <alignment horizontal="left" vertical="center" wrapText="1"/>
      <protection locked="0"/>
    </xf>
    <xf numFmtId="0" fontId="30" fillId="10" borderId="16" xfId="0" applyFont="1" applyFill="1" applyBorder="1" applyAlignment="1">
      <alignment horizontal="center" vertical="center"/>
    </xf>
    <xf numFmtId="0" fontId="29" fillId="5" borderId="18" xfId="0" applyFont="1" applyFill="1" applyBorder="1" applyAlignment="1">
      <alignment vertical="center"/>
    </xf>
    <xf numFmtId="49" fontId="25" fillId="25" borderId="16" xfId="0" applyNumberFormat="1" applyFont="1" applyFill="1" applyBorder="1" applyAlignment="1">
      <alignment horizontal="center" vertical="center" wrapText="1"/>
    </xf>
    <xf numFmtId="0" fontId="33" fillId="11" borderId="16" xfId="0" applyFont="1" applyFill="1" applyBorder="1" applyAlignment="1">
      <alignment vertical="center" wrapText="1"/>
    </xf>
    <xf numFmtId="164" fontId="21" fillId="11" borderId="16" xfId="1" applyNumberFormat="1" applyFont="1" applyFill="1" applyBorder="1" applyAlignment="1" applyProtection="1">
      <alignment horizontal="right" vertical="center" wrapText="1"/>
    </xf>
    <xf numFmtId="0" fontId="20" fillId="11" borderId="16" xfId="0" applyFont="1" applyFill="1" applyBorder="1" applyAlignment="1">
      <alignment horizontal="left" vertical="center" wrapText="1"/>
    </xf>
    <xf numFmtId="0" fontId="50" fillId="11" borderId="16" xfId="0" applyFont="1" applyFill="1" applyBorder="1" applyAlignment="1">
      <alignment horizontal="justify" vertical="center" wrapText="1"/>
    </xf>
    <xf numFmtId="49" fontId="50" fillId="11" borderId="16" xfId="0" applyNumberFormat="1" applyFont="1" applyFill="1" applyBorder="1" applyAlignment="1">
      <alignment horizontal="left" vertical="center" wrapText="1"/>
    </xf>
    <xf numFmtId="0" fontId="54" fillId="8" borderId="33" xfId="1" applyNumberFormat="1" applyFont="1" applyFill="1" applyBorder="1" applyAlignment="1" applyProtection="1">
      <alignment horizontal="center" vertical="center" wrapText="1"/>
    </xf>
    <xf numFmtId="0" fontId="54" fillId="8" borderId="33" xfId="0" applyFont="1" applyFill="1" applyBorder="1" applyAlignment="1">
      <alignment horizontal="right" vertical="center" wrapText="1"/>
    </xf>
    <xf numFmtId="0" fontId="54" fillId="8" borderId="60" xfId="1" applyNumberFormat="1" applyFont="1" applyFill="1" applyBorder="1" applyAlignment="1" applyProtection="1">
      <alignment horizontal="center" vertical="center" wrapText="1"/>
    </xf>
    <xf numFmtId="0" fontId="53" fillId="30" borderId="18" xfId="3" applyFont="1" applyFill="1" applyBorder="1" applyAlignment="1">
      <alignment vertical="center"/>
    </xf>
    <xf numFmtId="0" fontId="48" fillId="30" borderId="31" xfId="3" applyFont="1" applyFill="1" applyBorder="1" applyAlignment="1">
      <alignment horizontal="center" vertical="center"/>
    </xf>
    <xf numFmtId="0" fontId="48" fillId="30" borderId="31" xfId="3" applyFont="1" applyFill="1" applyBorder="1" applyAlignment="1">
      <alignment vertical="center"/>
    </xf>
    <xf numFmtId="0" fontId="95" fillId="30" borderId="18" xfId="3" applyFont="1" applyFill="1" applyBorder="1" applyAlignment="1">
      <alignment horizontal="center" vertical="center" wrapText="1"/>
    </xf>
    <xf numFmtId="0" fontId="55" fillId="30" borderId="18" xfId="3" applyFont="1" applyFill="1" applyBorder="1" applyAlignment="1">
      <alignment vertical="center" wrapText="1"/>
    </xf>
    <xf numFmtId="49" fontId="55" fillId="30" borderId="58" xfId="3" applyNumberFormat="1" applyFont="1" applyFill="1" applyBorder="1" applyAlignment="1">
      <alignment horizontal="left" vertical="center" wrapText="1"/>
    </xf>
    <xf numFmtId="49" fontId="96" fillId="30" borderId="58" xfId="3" applyNumberFormat="1" applyFont="1" applyFill="1" applyBorder="1" applyAlignment="1">
      <alignment horizontal="left" vertical="center" wrapText="1"/>
    </xf>
    <xf numFmtId="0" fontId="96" fillId="30" borderId="14" xfId="3" applyFont="1" applyFill="1" applyBorder="1" applyAlignment="1">
      <alignment vertical="center" wrapText="1"/>
    </xf>
    <xf numFmtId="0" fontId="95" fillId="30" borderId="31" xfId="3" applyFont="1" applyFill="1" applyBorder="1" applyAlignment="1">
      <alignment horizontal="center" vertical="center" wrapText="1"/>
    </xf>
    <xf numFmtId="0" fontId="48" fillId="30" borderId="14" xfId="3" applyFont="1" applyFill="1" applyBorder="1" applyAlignment="1">
      <alignment horizontal="center" vertical="center"/>
    </xf>
    <xf numFmtId="0" fontId="48" fillId="30" borderId="18" xfId="3" applyFont="1" applyFill="1" applyBorder="1" applyAlignment="1">
      <alignment vertical="center"/>
    </xf>
    <xf numFmtId="0" fontId="48" fillId="30" borderId="18" xfId="3" applyFont="1" applyFill="1" applyBorder="1" applyAlignment="1">
      <alignment horizontal="center" vertical="center"/>
    </xf>
    <xf numFmtId="0" fontId="96" fillId="30" borderId="18" xfId="3" applyFont="1" applyFill="1" applyBorder="1" applyAlignment="1">
      <alignment vertical="center" wrapText="1"/>
    </xf>
    <xf numFmtId="49" fontId="96" fillId="30" borderId="30" xfId="3" applyNumberFormat="1" applyFont="1" applyFill="1" applyBorder="1" applyAlignment="1">
      <alignment horizontal="left" vertical="center" wrapText="1"/>
    </xf>
    <xf numFmtId="0" fontId="48" fillId="30" borderId="14" xfId="3" applyFont="1" applyFill="1" applyBorder="1" applyAlignment="1">
      <alignment vertical="center"/>
    </xf>
    <xf numFmtId="49" fontId="96" fillId="30" borderId="61" xfId="3" applyNumberFormat="1" applyFont="1" applyFill="1" applyBorder="1" applyAlignment="1">
      <alignment horizontal="left" vertical="center" wrapText="1"/>
    </xf>
    <xf numFmtId="0" fontId="50" fillId="11" borderId="59" xfId="0" applyFont="1" applyFill="1" applyBorder="1" applyAlignment="1">
      <alignment horizontal="left" vertical="center" wrapText="1"/>
    </xf>
    <xf numFmtId="0" fontId="50" fillId="11" borderId="16" xfId="0" applyFont="1" applyFill="1" applyBorder="1" applyAlignment="1">
      <alignment horizontal="left" vertical="center" wrapText="1"/>
    </xf>
    <xf numFmtId="9" fontId="21" fillId="11" borderId="16" xfId="2" applyFont="1" applyFill="1" applyBorder="1" applyAlignment="1" applyProtection="1">
      <alignment horizontal="right" vertical="center" wrapText="1"/>
    </xf>
    <xf numFmtId="165" fontId="21" fillId="11" borderId="16" xfId="1" applyFont="1" applyFill="1" applyBorder="1" applyAlignment="1" applyProtection="1">
      <alignment horizontal="right" vertical="center" wrapText="1"/>
    </xf>
    <xf numFmtId="165" fontId="22" fillId="11" borderId="16" xfId="1" applyFont="1" applyFill="1" applyBorder="1" applyAlignment="1" applyProtection="1">
      <alignment horizontal="center" vertical="center" wrapText="1"/>
    </xf>
    <xf numFmtId="0" fontId="30" fillId="7" borderId="32" xfId="0" applyFont="1" applyFill="1" applyBorder="1" applyAlignment="1">
      <alignment vertical="center" wrapText="1"/>
    </xf>
    <xf numFmtId="0" fontId="30" fillId="7" borderId="17" xfId="1" applyNumberFormat="1" applyFont="1" applyFill="1" applyBorder="1" applyAlignment="1" applyProtection="1">
      <alignment horizontal="center" vertical="center" wrapText="1"/>
    </xf>
    <xf numFmtId="0" fontId="30" fillId="7" borderId="18" xfId="1" applyNumberFormat="1" applyFont="1" applyFill="1" applyBorder="1" applyAlignment="1" applyProtection="1">
      <alignment horizontal="center" vertical="center" wrapText="1"/>
    </xf>
    <xf numFmtId="165" fontId="54" fillId="7" borderId="18" xfId="1" applyFont="1" applyFill="1" applyBorder="1" applyAlignment="1" applyProtection="1">
      <alignment horizontal="right" vertical="center" wrapText="1"/>
    </xf>
    <xf numFmtId="165" fontId="61" fillId="7" borderId="18" xfId="1" applyFont="1" applyFill="1" applyBorder="1" applyAlignment="1" applyProtection="1">
      <alignment horizontal="right" vertical="center" wrapText="1"/>
    </xf>
    <xf numFmtId="165" fontId="78" fillId="11" borderId="16" xfId="1" applyFont="1" applyFill="1" applyBorder="1" applyAlignment="1" applyProtection="1">
      <alignment horizontal="center" vertical="center" wrapText="1"/>
    </xf>
    <xf numFmtId="9" fontId="78" fillId="11" borderId="16" xfId="2" applyFont="1" applyFill="1" applyBorder="1" applyAlignment="1" applyProtection="1">
      <alignment horizontal="center" vertical="center" wrapText="1"/>
    </xf>
    <xf numFmtId="164" fontId="78" fillId="11" borderId="16" xfId="1" applyNumberFormat="1" applyFont="1" applyFill="1" applyBorder="1" applyAlignment="1" applyProtection="1">
      <alignment horizontal="center" vertical="center" wrapText="1"/>
    </xf>
    <xf numFmtId="49" fontId="49" fillId="11" borderId="16" xfId="0" applyNumberFormat="1" applyFont="1" applyFill="1" applyBorder="1" applyAlignment="1">
      <alignment horizontal="left" vertical="center" wrapText="1"/>
    </xf>
    <xf numFmtId="0" fontId="50" fillId="11" borderId="27" xfId="0" applyFont="1" applyFill="1" applyBorder="1" applyAlignment="1">
      <alignment horizontal="left" vertical="center" wrapText="1"/>
    </xf>
    <xf numFmtId="0" fontId="39" fillId="7" borderId="18" xfId="0" applyFont="1" applyFill="1" applyBorder="1" applyAlignment="1">
      <alignment horizontal="right" vertical="center" wrapText="1"/>
    </xf>
    <xf numFmtId="0" fontId="39" fillId="7" borderId="18" xfId="1" applyNumberFormat="1" applyFont="1" applyFill="1" applyBorder="1" applyAlignment="1" applyProtection="1">
      <alignment horizontal="center" vertical="center" wrapText="1"/>
    </xf>
    <xf numFmtId="165" fontId="45" fillId="7" borderId="18" xfId="1" applyFont="1" applyFill="1" applyBorder="1" applyAlignment="1" applyProtection="1">
      <alignment horizontal="right" vertical="center" wrapText="1"/>
    </xf>
    <xf numFmtId="165" fontId="46" fillId="7" borderId="17" xfId="1" applyFont="1" applyFill="1" applyBorder="1" applyAlignment="1" applyProtection="1">
      <alignment horizontal="right" vertical="center" wrapText="1"/>
    </xf>
    <xf numFmtId="0" fontId="49" fillId="11" borderId="14" xfId="0" applyFont="1" applyFill="1" applyBorder="1" applyAlignment="1">
      <alignment horizontal="left" vertical="center" wrapText="1"/>
    </xf>
    <xf numFmtId="0" fontId="50" fillId="11" borderId="14" xfId="0" applyFont="1" applyFill="1" applyBorder="1" applyAlignment="1">
      <alignment horizontal="left" vertical="center" wrapText="1"/>
    </xf>
    <xf numFmtId="0" fontId="50" fillId="11" borderId="26" xfId="0" applyFont="1" applyFill="1" applyBorder="1" applyAlignment="1">
      <alignment horizontal="left" vertical="center" wrapText="1"/>
    </xf>
    <xf numFmtId="0" fontId="49" fillId="11" borderId="14" xfId="0" applyFont="1" applyFill="1" applyBorder="1" applyAlignment="1">
      <alignment horizontal="left" vertical="center"/>
    </xf>
    <xf numFmtId="0" fontId="30" fillId="7" borderId="17" xfId="0" applyFont="1" applyFill="1" applyBorder="1" applyAlignment="1">
      <alignment horizontal="right" vertical="center" wrapText="1"/>
    </xf>
    <xf numFmtId="49" fontId="21" fillId="11" borderId="16" xfId="0" applyNumberFormat="1" applyFont="1" applyFill="1" applyBorder="1" applyAlignment="1">
      <alignment vertical="center" wrapText="1"/>
    </xf>
    <xf numFmtId="165" fontId="61" fillId="7" borderId="17" xfId="1" applyFont="1" applyFill="1" applyBorder="1" applyAlignment="1" applyProtection="1">
      <alignment horizontal="right" vertical="center" wrapText="1"/>
    </xf>
    <xf numFmtId="164" fontId="21" fillId="11" borderId="16" xfId="1" applyNumberFormat="1" applyFont="1" applyFill="1" applyBorder="1" applyAlignment="1" applyProtection="1">
      <alignment horizontal="center" vertical="center" wrapText="1"/>
    </xf>
    <xf numFmtId="9" fontId="21" fillId="11" borderId="16" xfId="2" applyFont="1" applyFill="1" applyBorder="1" applyAlignment="1" applyProtection="1">
      <alignment horizontal="center" vertical="center" wrapText="1"/>
    </xf>
    <xf numFmtId="165" fontId="21" fillId="11" borderId="16" xfId="1" applyFont="1" applyFill="1" applyBorder="1" applyAlignment="1" applyProtection="1">
      <alignment horizontal="center" vertical="center" wrapText="1"/>
    </xf>
    <xf numFmtId="164" fontId="87" fillId="7" borderId="18" xfId="1" applyNumberFormat="1" applyFont="1" applyFill="1" applyBorder="1" applyAlignment="1" applyProtection="1">
      <alignment horizontal="right" vertical="center" wrapText="1"/>
    </xf>
    <xf numFmtId="49" fontId="29" fillId="11" borderId="16" xfId="0" applyNumberFormat="1" applyFont="1" applyFill="1" applyBorder="1" applyAlignment="1">
      <alignment horizontal="left" vertical="center" wrapText="1"/>
    </xf>
    <xf numFmtId="164" fontId="25" fillId="11" borderId="16" xfId="1" applyNumberFormat="1" applyFont="1" applyFill="1" applyBorder="1" applyAlignment="1" applyProtection="1">
      <alignment horizontal="right" vertical="center" wrapText="1"/>
    </xf>
    <xf numFmtId="9" fontId="25" fillId="11" borderId="16" xfId="2" applyFont="1" applyFill="1" applyBorder="1" applyAlignment="1" applyProtection="1">
      <alignment horizontal="right" vertical="center" wrapText="1"/>
    </xf>
    <xf numFmtId="9" fontId="25" fillId="11" borderId="26" xfId="2" applyFont="1" applyFill="1" applyBorder="1" applyAlignment="1" applyProtection="1">
      <alignment horizontal="right" vertical="center" wrapText="1"/>
    </xf>
    <xf numFmtId="165" fontId="35" fillId="11" borderId="26" xfId="1" applyFont="1" applyFill="1" applyBorder="1" applyAlignment="1" applyProtection="1">
      <alignment horizontal="right" vertical="center" wrapText="1"/>
    </xf>
    <xf numFmtId="165" fontId="35" fillId="11" borderId="16" xfId="1" applyFont="1" applyFill="1" applyBorder="1" applyAlignment="1" applyProtection="1">
      <alignment horizontal="right" vertical="center" wrapText="1"/>
    </xf>
    <xf numFmtId="165" fontId="36" fillId="11" borderId="26" xfId="1" applyFont="1" applyFill="1" applyBorder="1" applyAlignment="1" applyProtection="1">
      <alignment horizontal="center" vertical="center" wrapText="1"/>
    </xf>
    <xf numFmtId="165" fontId="87" fillId="7" borderId="18" xfId="1" applyFont="1" applyFill="1" applyBorder="1" applyAlignment="1" applyProtection="1">
      <alignment horizontal="right" vertical="center" wrapText="1"/>
    </xf>
    <xf numFmtId="0" fontId="30" fillId="7" borderId="17" xfId="0" applyFont="1" applyFill="1" applyBorder="1" applyAlignment="1">
      <alignment horizontal="left" vertical="center" wrapText="1"/>
    </xf>
    <xf numFmtId="165" fontId="78" fillId="11" borderId="16" xfId="1" applyFont="1" applyFill="1" applyBorder="1" applyAlignment="1" applyProtection="1">
      <alignment horizontal="justify" vertical="center" wrapText="1"/>
    </xf>
    <xf numFmtId="9" fontId="78" fillId="11" borderId="16" xfId="2" applyFont="1" applyFill="1" applyBorder="1" applyAlignment="1" applyProtection="1">
      <alignment horizontal="justify" vertical="center" wrapText="1"/>
    </xf>
    <xf numFmtId="164" fontId="78" fillId="11" borderId="16" xfId="1" applyNumberFormat="1" applyFont="1" applyFill="1" applyBorder="1" applyAlignment="1" applyProtection="1">
      <alignment horizontal="justify" vertical="center" wrapText="1"/>
    </xf>
    <xf numFmtId="49" fontId="89" fillId="5" borderId="12" xfId="0" applyNumberFormat="1" applyFont="1" applyFill="1" applyBorder="1" applyAlignment="1">
      <alignment vertical="center"/>
    </xf>
    <xf numFmtId="49" fontId="89" fillId="5" borderId="0" xfId="0" applyNumberFormat="1" applyFont="1" applyFill="1" applyBorder="1" applyAlignment="1">
      <alignment vertical="center"/>
    </xf>
    <xf numFmtId="49" fontId="96" fillId="5" borderId="0" xfId="0" applyNumberFormat="1" applyFont="1" applyFill="1" applyBorder="1" applyAlignment="1">
      <alignment vertical="center"/>
    </xf>
    <xf numFmtId="49" fontId="96" fillId="5" borderId="0" xfId="0" applyNumberFormat="1" applyFont="1" applyFill="1" applyBorder="1" applyAlignment="1">
      <alignment horizontal="right" vertical="center"/>
    </xf>
    <xf numFmtId="0" fontId="90" fillId="5" borderId="0" xfId="0" applyFont="1" applyFill="1" applyBorder="1" applyAlignment="1">
      <alignment vertical="center"/>
    </xf>
    <xf numFmtId="0" fontId="91" fillId="5" borderId="0" xfId="0" applyFont="1" applyFill="1" applyBorder="1" applyAlignment="1">
      <alignment horizontal="left" vertical="center"/>
    </xf>
    <xf numFmtId="0" fontId="91" fillId="5" borderId="0" xfId="0" applyFont="1" applyFill="1" applyBorder="1" applyAlignment="1">
      <alignment vertical="center"/>
    </xf>
    <xf numFmtId="49" fontId="90" fillId="5" borderId="0" xfId="0" applyNumberFormat="1" applyFont="1" applyFill="1" applyBorder="1" applyAlignment="1">
      <alignment vertical="center"/>
    </xf>
    <xf numFmtId="0" fontId="90" fillId="5" borderId="0" xfId="3" applyFont="1" applyFill="1" applyBorder="1" applyAlignment="1">
      <alignment vertical="center"/>
    </xf>
    <xf numFmtId="0" fontId="90" fillId="5" borderId="7" xfId="3" applyFont="1" applyFill="1" applyBorder="1" applyAlignment="1">
      <alignment vertical="center"/>
    </xf>
    <xf numFmtId="49" fontId="89" fillId="5" borderId="12" xfId="0" applyNumberFormat="1" applyFont="1" applyFill="1" applyBorder="1"/>
    <xf numFmtId="0" fontId="91" fillId="5" borderId="0" xfId="0" applyFont="1" applyFill="1" applyBorder="1" applyAlignment="1">
      <alignment horizontal="left"/>
    </xf>
    <xf numFmtId="0" fontId="90" fillId="5" borderId="0" xfId="3" applyFont="1" applyFill="1" applyBorder="1"/>
    <xf numFmtId="0" fontId="90" fillId="5" borderId="7" xfId="3" applyFont="1" applyFill="1" applyBorder="1"/>
    <xf numFmtId="49" fontId="94" fillId="5" borderId="12" xfId="0" applyNumberFormat="1" applyFont="1" applyFill="1" applyBorder="1" applyAlignment="1">
      <alignment vertical="center"/>
    </xf>
    <xf numFmtId="165" fontId="96" fillId="5" borderId="6" xfId="1" applyFont="1" applyFill="1" applyBorder="1" applyAlignment="1">
      <alignment vertical="center"/>
    </xf>
    <xf numFmtId="0" fontId="28" fillId="0" borderId="23" xfId="0" applyFont="1" applyFill="1" applyBorder="1" applyAlignment="1">
      <alignment horizontal="center" vertical="center"/>
    </xf>
    <xf numFmtId="0" fontId="49" fillId="0" borderId="14" xfId="0" applyFont="1" applyFill="1" applyBorder="1" applyAlignment="1">
      <alignment horizontal="center" vertical="center"/>
    </xf>
    <xf numFmtId="0" fontId="29" fillId="0" borderId="14" xfId="3" applyFont="1" applyFill="1" applyBorder="1" applyAlignment="1">
      <alignment horizontal="center" vertical="center"/>
    </xf>
    <xf numFmtId="0" fontId="44" fillId="17" borderId="14" xfId="3" applyFont="1" applyFill="1" applyBorder="1" applyAlignment="1">
      <alignment horizontal="center" vertical="center"/>
    </xf>
    <xf numFmtId="0" fontId="46" fillId="17" borderId="14" xfId="3" applyFont="1" applyFill="1" applyBorder="1" applyAlignment="1">
      <alignment horizontal="center" vertical="center"/>
    </xf>
    <xf numFmtId="0" fontId="53" fillId="30" borderId="14" xfId="3" applyFont="1" applyFill="1" applyBorder="1" applyAlignment="1">
      <alignment vertical="center"/>
    </xf>
    <xf numFmtId="0" fontId="46" fillId="17" borderId="23" xfId="0" applyFont="1" applyFill="1" applyBorder="1" applyAlignment="1">
      <alignment horizontal="center" vertical="center"/>
    </xf>
    <xf numFmtId="0" fontId="42" fillId="17" borderId="23" xfId="0" applyFont="1" applyFill="1" applyBorder="1" applyAlignment="1">
      <alignment horizontal="center" vertical="center"/>
    </xf>
    <xf numFmtId="0" fontId="45" fillId="8" borderId="40" xfId="0" applyFont="1" applyFill="1" applyBorder="1" applyAlignment="1">
      <alignment vertical="center"/>
    </xf>
    <xf numFmtId="0" fontId="59" fillId="0" borderId="14" xfId="3" applyFont="1" applyBorder="1" applyAlignment="1">
      <alignment horizontal="center" vertical="center"/>
    </xf>
    <xf numFmtId="0" fontId="46" fillId="0" borderId="0" xfId="3" applyFont="1" applyFill="1" applyAlignment="1">
      <alignment horizontal="center" vertical="center"/>
    </xf>
    <xf numFmtId="0" fontId="96" fillId="24" borderId="26" xfId="0" applyFont="1" applyFill="1" applyBorder="1" applyAlignment="1">
      <alignment horizontal="center" vertical="center" wrapText="1"/>
    </xf>
    <xf numFmtId="164" fontId="21" fillId="11" borderId="14" xfId="1" applyNumberFormat="1" applyFont="1" applyFill="1" applyBorder="1" applyAlignment="1" applyProtection="1">
      <alignment horizontal="center" vertical="center" wrapText="1"/>
    </xf>
    <xf numFmtId="0" fontId="44" fillId="0" borderId="0" xfId="3" applyFont="1" applyFill="1" applyAlignment="1">
      <alignment horizontal="center" vertical="center"/>
    </xf>
    <xf numFmtId="0" fontId="63" fillId="8" borderId="0" xfId="0" applyFont="1" applyFill="1" applyAlignment="1">
      <alignment horizontal="center" vertical="center"/>
    </xf>
    <xf numFmtId="0" fontId="45" fillId="8" borderId="0" xfId="0" applyFont="1" applyFill="1" applyAlignment="1">
      <alignment horizontal="center" vertical="center"/>
    </xf>
    <xf numFmtId="0" fontId="31" fillId="5" borderId="14" xfId="0" applyFont="1" applyFill="1" applyBorder="1" applyAlignment="1">
      <alignment horizontal="center" vertical="center"/>
    </xf>
    <xf numFmtId="0" fontId="55" fillId="30" borderId="14" xfId="3" applyFont="1" applyFill="1" applyBorder="1" applyAlignment="1">
      <alignment horizontal="center" vertical="center" wrapText="1"/>
    </xf>
    <xf numFmtId="0" fontId="43" fillId="5" borderId="14" xfId="0" applyFont="1" applyFill="1" applyBorder="1" applyAlignment="1">
      <alignment horizontal="center" vertical="center"/>
    </xf>
    <xf numFmtId="0" fontId="46" fillId="8" borderId="0" xfId="0" applyFont="1" applyFill="1" applyAlignment="1">
      <alignment horizontal="center" vertical="center"/>
    </xf>
    <xf numFmtId="165" fontId="23" fillId="8" borderId="0" xfId="1" applyFont="1" applyFill="1" applyAlignment="1" applyProtection="1">
      <alignment horizontal="center" vertical="center"/>
    </xf>
    <xf numFmtId="165" fontId="26" fillId="8" borderId="0" xfId="7" quotePrefix="1" applyNumberFormat="1" applyFont="1" applyFill="1" applyAlignment="1" applyProtection="1">
      <alignment horizontal="center" vertical="center"/>
    </xf>
    <xf numFmtId="0" fontId="97" fillId="2" borderId="26" xfId="0" applyFont="1" applyFill="1" applyBorder="1" applyAlignment="1">
      <alignment horizontal="center" vertical="center" wrapText="1"/>
    </xf>
    <xf numFmtId="0" fontId="86" fillId="13" borderId="14" xfId="1" applyNumberFormat="1" applyFont="1" applyFill="1" applyBorder="1" applyAlignment="1" applyProtection="1">
      <alignment horizontal="center" vertical="center" wrapText="1"/>
    </xf>
    <xf numFmtId="0" fontId="54" fillId="7" borderId="14" xfId="1" applyNumberFormat="1" applyFont="1" applyFill="1" applyBorder="1" applyAlignment="1" applyProtection="1">
      <alignment horizontal="center" vertical="center" wrapText="1"/>
    </xf>
    <xf numFmtId="0" fontId="45" fillId="7" borderId="14" xfId="1" applyNumberFormat="1" applyFont="1" applyFill="1" applyBorder="1" applyAlignment="1" applyProtection="1">
      <alignment horizontal="center" vertical="center" wrapText="1"/>
    </xf>
    <xf numFmtId="0" fontId="22" fillId="11" borderId="14" xfId="0" applyNumberFormat="1" applyFont="1" applyFill="1" applyBorder="1" applyAlignment="1">
      <alignment horizontal="center" vertical="center" wrapText="1"/>
    </xf>
    <xf numFmtId="0" fontId="20" fillId="11" borderId="14" xfId="0" applyNumberFormat="1" applyFont="1" applyFill="1" applyBorder="1" applyAlignment="1">
      <alignment horizontal="center" vertical="center" wrapText="1"/>
    </xf>
    <xf numFmtId="0" fontId="87" fillId="7" borderId="14" xfId="1" applyNumberFormat="1" applyFont="1" applyFill="1" applyBorder="1" applyAlignment="1" applyProtection="1">
      <alignment horizontal="center" vertical="center" wrapText="1"/>
    </xf>
    <xf numFmtId="0" fontId="35" fillId="11" borderId="14" xfId="1" applyNumberFormat="1" applyFont="1" applyFill="1" applyBorder="1" applyAlignment="1" applyProtection="1">
      <alignment horizontal="center" vertical="center" wrapText="1"/>
    </xf>
    <xf numFmtId="165" fontId="86" fillId="13" borderId="14" xfId="1" applyFont="1" applyFill="1" applyBorder="1" applyAlignment="1" applyProtection="1">
      <alignment horizontal="center" vertical="center" wrapText="1"/>
    </xf>
    <xf numFmtId="165" fontId="40" fillId="13" borderId="14" xfId="1" applyFont="1" applyFill="1" applyBorder="1" applyAlignment="1" applyProtection="1">
      <alignment horizontal="center" vertical="center" wrapText="1"/>
    </xf>
    <xf numFmtId="165" fontId="54" fillId="7" borderId="14" xfId="1" applyFont="1" applyFill="1" applyBorder="1" applyAlignment="1" applyProtection="1">
      <alignment horizontal="center" vertical="center" wrapText="1"/>
    </xf>
    <xf numFmtId="0" fontId="30" fillId="7" borderId="14" xfId="0" applyFont="1" applyFill="1" applyBorder="1" applyAlignment="1">
      <alignment horizontal="center" vertical="center" wrapText="1"/>
    </xf>
    <xf numFmtId="0" fontId="30" fillId="7" borderId="25" xfId="0" applyFont="1" applyFill="1" applyBorder="1" applyAlignment="1">
      <alignment horizontal="center" vertical="center" wrapText="1"/>
    </xf>
    <xf numFmtId="0" fontId="23" fillId="8" borderId="0" xfId="0" applyFont="1" applyFill="1" applyAlignment="1">
      <alignment horizontal="center" vertical="center"/>
    </xf>
    <xf numFmtId="165" fontId="24" fillId="8" borderId="0" xfId="1" applyFont="1" applyFill="1" applyAlignment="1" applyProtection="1">
      <alignment horizontal="center" vertical="center"/>
    </xf>
    <xf numFmtId="0" fontId="43" fillId="25" borderId="0" xfId="0" applyFont="1" applyFill="1" applyAlignment="1">
      <alignment horizontal="left" vertical="center" wrapText="1"/>
    </xf>
    <xf numFmtId="0" fontId="22" fillId="8" borderId="18" xfId="0" applyFont="1" applyFill="1" applyBorder="1" applyAlignment="1">
      <alignment horizontal="center" vertical="center"/>
    </xf>
    <xf numFmtId="0" fontId="57" fillId="5" borderId="18" xfId="1" applyNumberFormat="1" applyFont="1" applyFill="1" applyBorder="1" applyAlignment="1" applyProtection="1">
      <alignment horizontal="center" vertical="center" wrapText="1"/>
    </xf>
    <xf numFmtId="0" fontId="35" fillId="4" borderId="18" xfId="1" applyNumberFormat="1" applyFont="1" applyFill="1" applyBorder="1" applyAlignment="1" applyProtection="1">
      <alignment horizontal="center" vertical="center" wrapText="1"/>
    </xf>
    <xf numFmtId="0" fontId="25" fillId="8" borderId="18" xfId="3" applyFont="1" applyFill="1" applyBorder="1" applyAlignment="1" applyProtection="1">
      <alignment horizontal="center" vertical="center"/>
      <protection locked="0"/>
    </xf>
    <xf numFmtId="0" fontId="25" fillId="4" borderId="18" xfId="1" applyNumberFormat="1" applyFont="1" applyFill="1" applyBorder="1" applyAlignment="1" applyProtection="1">
      <alignment horizontal="center" vertical="center" wrapText="1"/>
    </xf>
    <xf numFmtId="0" fontId="58" fillId="8" borderId="31" xfId="0" applyFont="1" applyFill="1" applyBorder="1" applyAlignment="1">
      <alignment horizontal="center" vertical="center"/>
    </xf>
    <xf numFmtId="0" fontId="59" fillId="8" borderId="14" xfId="0" applyNumberFormat="1" applyFont="1" applyFill="1" applyBorder="1" applyAlignment="1">
      <alignment horizontal="center" vertical="center" wrapText="1"/>
    </xf>
    <xf numFmtId="0" fontId="59" fillId="8" borderId="18" xfId="0" applyNumberFormat="1" applyFont="1" applyFill="1" applyBorder="1" applyAlignment="1">
      <alignment horizontal="center" vertical="center" wrapText="1"/>
    </xf>
    <xf numFmtId="0" fontId="31" fillId="8" borderId="18" xfId="3" applyFont="1" applyFill="1" applyBorder="1" applyAlignment="1">
      <alignment vertical="center" wrapText="1"/>
    </xf>
    <xf numFmtId="165" fontId="40" fillId="8" borderId="18" xfId="1" applyFont="1" applyFill="1" applyBorder="1" applyAlignment="1" applyProtection="1">
      <alignment horizontal="left" vertical="center" wrapText="1"/>
      <protection locked="0"/>
    </xf>
    <xf numFmtId="0" fontId="43" fillId="25" borderId="18" xfId="0" applyFont="1" applyFill="1" applyBorder="1" applyAlignment="1">
      <alignment horizontal="left" vertical="center"/>
    </xf>
    <xf numFmtId="0" fontId="43" fillId="8" borderId="14" xfId="0" applyFont="1" applyFill="1" applyBorder="1" applyAlignment="1">
      <alignment horizontal="left" vertical="center"/>
    </xf>
    <xf numFmtId="0" fontId="43" fillId="25" borderId="14" xfId="0" applyFont="1" applyFill="1" applyBorder="1" applyAlignment="1">
      <alignment horizontal="left" vertical="center"/>
    </xf>
    <xf numFmtId="0" fontId="31" fillId="25" borderId="18" xfId="3" applyFont="1" applyFill="1" applyBorder="1" applyAlignment="1">
      <alignment vertical="center" wrapText="1"/>
    </xf>
    <xf numFmtId="0" fontId="25" fillId="25" borderId="18" xfId="3" applyFont="1" applyFill="1" applyBorder="1" applyAlignment="1" applyProtection="1">
      <alignment horizontal="center" vertical="center"/>
      <protection locked="0"/>
    </xf>
    <xf numFmtId="0" fontId="30" fillId="8" borderId="18" xfId="0" applyFont="1" applyFill="1" applyBorder="1" applyAlignment="1">
      <alignment horizontal="center" vertical="center"/>
    </xf>
    <xf numFmtId="0" fontId="37" fillId="8" borderId="18" xfId="3" applyFont="1" applyFill="1" applyBorder="1" applyAlignment="1">
      <alignment horizontal="left" vertical="center" wrapText="1"/>
    </xf>
    <xf numFmtId="0" fontId="30" fillId="8" borderId="31" xfId="0" applyFont="1" applyFill="1" applyBorder="1" applyAlignment="1">
      <alignment horizontal="center" vertical="center"/>
    </xf>
    <xf numFmtId="0" fontId="37" fillId="8" borderId="18" xfId="3" applyFont="1" applyFill="1" applyBorder="1" applyAlignment="1" applyProtection="1">
      <alignment horizontal="left" vertical="center" wrapText="1"/>
      <protection locked="0"/>
    </xf>
    <xf numFmtId="0" fontId="37" fillId="8" borderId="18" xfId="3" applyFont="1" applyFill="1" applyBorder="1" applyAlignment="1">
      <alignment horizontal="center" vertical="center" wrapText="1"/>
    </xf>
    <xf numFmtId="0" fontId="37" fillId="25" borderId="18" xfId="3" applyFont="1" applyFill="1" applyBorder="1" applyAlignment="1">
      <alignment horizontal="center" vertical="center" wrapText="1"/>
    </xf>
    <xf numFmtId="0" fontId="37" fillId="25" borderId="18" xfId="3" applyFont="1" applyFill="1" applyBorder="1" applyAlignment="1" applyProtection="1">
      <alignment horizontal="left" vertical="center" wrapText="1"/>
      <protection locked="0"/>
    </xf>
    <xf numFmtId="0" fontId="37" fillId="25" borderId="18" xfId="3" applyFont="1" applyFill="1" applyBorder="1" applyAlignment="1">
      <alignment horizontal="left" vertical="center" wrapText="1"/>
    </xf>
    <xf numFmtId="0" fontId="39" fillId="8" borderId="18" xfId="0" applyFont="1" applyFill="1" applyBorder="1" applyAlignment="1" applyProtection="1">
      <alignment horizontal="left" vertical="center" wrapText="1"/>
      <protection locked="0"/>
    </xf>
    <xf numFmtId="0" fontId="39" fillId="25" borderId="18" xfId="0" applyFont="1" applyFill="1" applyBorder="1" applyAlignment="1" applyProtection="1">
      <alignment horizontal="left" vertical="center" wrapText="1"/>
      <protection locked="0"/>
    </xf>
    <xf numFmtId="0" fontId="25" fillId="8" borderId="26" xfId="3" applyFont="1" applyFill="1" applyBorder="1" applyAlignment="1">
      <alignment vertical="center" wrapText="1"/>
    </xf>
    <xf numFmtId="0" fontId="25" fillId="8" borderId="18" xfId="3" applyFont="1" applyFill="1" applyBorder="1" applyAlignment="1">
      <alignment horizontal="center" vertical="center"/>
    </xf>
    <xf numFmtId="0" fontId="43" fillId="8" borderId="18" xfId="3" applyFont="1" applyFill="1" applyBorder="1" applyAlignment="1">
      <alignment horizontal="left" vertical="center" wrapText="1"/>
    </xf>
    <xf numFmtId="0" fontId="43" fillId="25" borderId="18" xfId="3" applyFont="1" applyFill="1" applyBorder="1" applyAlignment="1">
      <alignment horizontal="left" vertical="center" wrapText="1"/>
    </xf>
    <xf numFmtId="0" fontId="43" fillId="25" borderId="18" xfId="0" applyFont="1" applyFill="1" applyBorder="1" applyAlignment="1">
      <alignment horizontal="center" vertical="center"/>
    </xf>
    <xf numFmtId="0" fontId="61" fillId="0" borderId="31" xfId="3" applyFont="1" applyBorder="1" applyAlignment="1">
      <alignment horizontal="right" vertical="center"/>
    </xf>
    <xf numFmtId="0" fontId="61" fillId="0" borderId="14" xfId="0" applyFont="1" applyFill="1" applyBorder="1" applyAlignment="1">
      <alignment horizontal="center" vertical="center"/>
    </xf>
    <xf numFmtId="0" fontId="23" fillId="8" borderId="40" xfId="0" applyFont="1" applyFill="1" applyBorder="1" applyAlignment="1">
      <alignment horizontal="center" vertical="center"/>
    </xf>
    <xf numFmtId="0" fontId="25" fillId="9" borderId="17" xfId="0" applyFont="1" applyFill="1" applyBorder="1" applyAlignment="1">
      <alignment horizontal="center" vertical="center"/>
    </xf>
    <xf numFmtId="0" fontId="25" fillId="9" borderId="17" xfId="0" applyFont="1" applyFill="1" applyBorder="1" applyAlignment="1">
      <alignment horizontal="center" vertical="center" wrapText="1"/>
    </xf>
    <xf numFmtId="0" fontId="25" fillId="9" borderId="36" xfId="0" applyFont="1" applyFill="1" applyBorder="1" applyAlignment="1">
      <alignment horizontal="center" vertical="center" wrapText="1"/>
    </xf>
    <xf numFmtId="0" fontId="95" fillId="30" borderId="26" xfId="3" applyFont="1" applyFill="1" applyBorder="1" applyAlignment="1">
      <alignment horizontal="center" vertical="center" wrapText="1"/>
    </xf>
    <xf numFmtId="0" fontId="25" fillId="0" borderId="31" xfId="0" applyFont="1" applyBorder="1" applyAlignment="1" applyProtection="1">
      <alignment horizontal="left" vertical="center" wrapText="1"/>
      <protection locked="0"/>
    </xf>
    <xf numFmtId="0" fontId="95" fillId="30" borderId="16" xfId="3" applyFont="1" applyFill="1" applyBorder="1" applyAlignment="1">
      <alignment horizontal="center" vertical="center" wrapText="1"/>
    </xf>
    <xf numFmtId="0" fontId="29" fillId="5" borderId="14" xfId="0" applyFont="1" applyFill="1" applyBorder="1" applyAlignment="1">
      <alignment horizontal="right" vertical="center" wrapText="1"/>
    </xf>
    <xf numFmtId="0" fontId="31" fillId="5" borderId="14" xfId="0" applyFont="1" applyFill="1" applyBorder="1" applyAlignment="1">
      <alignment horizontal="right" vertical="center" wrapText="1"/>
    </xf>
    <xf numFmtId="0" fontId="31" fillId="5" borderId="18" xfId="0" applyFont="1" applyFill="1" applyBorder="1" applyAlignment="1">
      <alignment horizontal="right" vertical="center" wrapText="1"/>
    </xf>
    <xf numFmtId="0" fontId="31" fillId="13" borderId="18" xfId="0" applyFont="1" applyFill="1" applyBorder="1" applyAlignment="1">
      <alignment horizontal="right" vertical="center" wrapText="1"/>
    </xf>
    <xf numFmtId="0" fontId="49" fillId="9" borderId="26" xfId="0" applyFont="1" applyFill="1" applyBorder="1" applyAlignment="1">
      <alignment horizontal="center" vertical="center"/>
    </xf>
    <xf numFmtId="0" fontId="49" fillId="9" borderId="16" xfId="0" applyFont="1" applyFill="1" applyBorder="1" applyAlignment="1">
      <alignment horizontal="center" vertical="center"/>
    </xf>
    <xf numFmtId="0" fontId="50" fillId="9" borderId="16" xfId="0" applyFont="1" applyFill="1" applyBorder="1" applyAlignment="1">
      <alignment horizontal="center" vertical="center" wrapText="1"/>
    </xf>
    <xf numFmtId="0" fontId="27" fillId="12" borderId="45" xfId="0" applyFont="1" applyFill="1" applyBorder="1" applyAlignment="1">
      <alignment vertical="center"/>
    </xf>
    <xf numFmtId="0" fontId="49" fillId="9" borderId="16" xfId="0" applyFont="1" applyFill="1" applyBorder="1" applyAlignment="1">
      <alignment horizontal="center" vertical="center" wrapText="1"/>
    </xf>
    <xf numFmtId="0" fontId="27" fillId="12" borderId="46" xfId="0" applyFont="1" applyFill="1" applyBorder="1" applyAlignment="1">
      <alignment horizontal="left" vertical="center"/>
    </xf>
    <xf numFmtId="0" fontId="27" fillId="12" borderId="20" xfId="0" applyFont="1" applyFill="1" applyBorder="1" applyAlignment="1">
      <alignment horizontal="center" vertical="center"/>
    </xf>
    <xf numFmtId="0" fontId="27" fillId="12" borderId="46" xfId="0" applyFont="1" applyFill="1" applyBorder="1" applyAlignment="1">
      <alignment horizontal="center" vertical="center"/>
    </xf>
    <xf numFmtId="0" fontId="28" fillId="12" borderId="46" xfId="0" applyFont="1" applyFill="1" applyBorder="1" applyAlignment="1">
      <alignment horizontal="center" vertical="center"/>
    </xf>
    <xf numFmtId="0" fontId="49" fillId="9" borderId="27" xfId="0" applyFont="1" applyFill="1" applyBorder="1" applyAlignment="1">
      <alignment horizontal="center" vertical="center" wrapText="1"/>
    </xf>
    <xf numFmtId="0" fontId="49" fillId="9" borderId="14" xfId="0" applyFont="1" applyFill="1" applyBorder="1" applyAlignment="1">
      <alignment horizontal="center" vertical="center" wrapText="1"/>
    </xf>
    <xf numFmtId="0" fontId="43" fillId="9" borderId="17" xfId="0" applyFont="1" applyFill="1" applyBorder="1" applyAlignment="1">
      <alignment horizontal="center" vertical="center" wrapText="1"/>
    </xf>
    <xf numFmtId="0" fontId="27" fillId="12" borderId="19" xfId="0" applyFont="1" applyFill="1" applyBorder="1" applyAlignment="1">
      <alignment horizontal="left" vertical="center"/>
    </xf>
    <xf numFmtId="0" fontId="27" fillId="12" borderId="20" xfId="0" applyFont="1" applyFill="1" applyBorder="1" applyAlignment="1">
      <alignment vertical="center"/>
    </xf>
    <xf numFmtId="0" fontId="27" fillId="12" borderId="20" xfId="0" applyFont="1" applyFill="1" applyBorder="1" applyAlignment="1">
      <alignment horizontal="left" vertical="center"/>
    </xf>
    <xf numFmtId="0" fontId="28" fillId="12" borderId="20" xfId="0" applyFont="1" applyFill="1" applyBorder="1" applyAlignment="1">
      <alignment horizontal="center" vertical="center"/>
    </xf>
    <xf numFmtId="0" fontId="49" fillId="9" borderId="26" xfId="0" applyFont="1" applyFill="1" applyBorder="1" applyAlignment="1">
      <alignment horizontal="center" vertical="center" wrapText="1"/>
    </xf>
    <xf numFmtId="0" fontId="50" fillId="9" borderId="26" xfId="0" applyFont="1" applyFill="1" applyBorder="1" applyAlignment="1">
      <alignment horizontal="center" vertical="center" wrapText="1"/>
    </xf>
    <xf numFmtId="0" fontId="55" fillId="30" borderId="18" xfId="3" applyFont="1" applyFill="1" applyBorder="1" applyAlignment="1">
      <alignment horizontal="center" vertical="center" wrapText="1"/>
    </xf>
    <xf numFmtId="0" fontId="27" fillId="12" borderId="51" xfId="0" applyFont="1" applyFill="1" applyBorder="1" applyAlignment="1">
      <alignment horizontal="center" vertical="center"/>
    </xf>
    <xf numFmtId="0" fontId="25" fillId="9" borderId="18" xfId="0" applyFont="1" applyFill="1" applyBorder="1" applyAlignment="1">
      <alignment horizontal="center" vertical="center"/>
    </xf>
    <xf numFmtId="0" fontId="27" fillId="12" borderId="19" xfId="0" applyFont="1" applyFill="1" applyBorder="1" applyAlignment="1">
      <alignment horizontal="left" vertical="top"/>
    </xf>
    <xf numFmtId="0" fontId="27" fillId="12" borderId="20" xfId="0" applyFont="1" applyFill="1" applyBorder="1" applyAlignment="1">
      <alignment vertical="top"/>
    </xf>
    <xf numFmtId="0" fontId="27" fillId="12" borderId="20" xfId="0" applyFont="1" applyFill="1" applyBorder="1" applyAlignment="1">
      <alignment horizontal="left" vertical="top"/>
    </xf>
    <xf numFmtId="0" fontId="27" fillId="12" borderId="20" xfId="0" applyFont="1" applyFill="1" applyBorder="1" applyAlignment="1">
      <alignment horizontal="center"/>
    </xf>
    <xf numFmtId="0" fontId="27" fillId="12" borderId="20" xfId="0" applyFont="1" applyFill="1" applyBorder="1" applyAlignment="1">
      <alignment horizontal="center" vertical="top"/>
    </xf>
    <xf numFmtId="0" fontId="27" fillId="12" borderId="22" xfId="0" applyFont="1" applyFill="1" applyBorder="1" applyAlignment="1">
      <alignment horizontal="center"/>
    </xf>
    <xf numFmtId="0" fontId="102" fillId="2" borderId="20" xfId="0" applyFont="1" applyFill="1" applyBorder="1" applyAlignment="1">
      <alignment horizontal="left" vertical="center" wrapText="1"/>
    </xf>
    <xf numFmtId="0" fontId="102" fillId="2" borderId="46" xfId="0" applyFont="1" applyFill="1" applyBorder="1" applyAlignment="1">
      <alignment horizontal="left" vertical="center" wrapText="1"/>
    </xf>
    <xf numFmtId="0" fontId="102" fillId="2" borderId="31" xfId="0" applyFont="1" applyFill="1" applyBorder="1" applyAlignment="1">
      <alignment horizontal="left" vertical="center" wrapText="1"/>
    </xf>
    <xf numFmtId="0" fontId="103" fillId="2" borderId="35" xfId="3" applyFont="1" applyFill="1" applyBorder="1" applyAlignment="1">
      <alignment horizontal="left" vertical="center" wrapText="1"/>
    </xf>
    <xf numFmtId="49" fontId="102" fillId="2" borderId="45" xfId="0" applyNumberFormat="1" applyFont="1" applyFill="1" applyBorder="1" applyAlignment="1">
      <alignment horizontal="left" vertical="center" wrapText="1"/>
    </xf>
    <xf numFmtId="0" fontId="102" fillId="2" borderId="18" xfId="0" applyFont="1" applyFill="1" applyBorder="1" applyAlignment="1">
      <alignment horizontal="left" vertical="center" wrapText="1"/>
    </xf>
    <xf numFmtId="0" fontId="54" fillId="23" borderId="22" xfId="0" applyFont="1" applyFill="1" applyBorder="1" applyAlignment="1">
      <alignment horizontal="left" vertical="center" wrapText="1"/>
    </xf>
    <xf numFmtId="0" fontId="25" fillId="8" borderId="26" xfId="3" applyFont="1" applyFill="1" applyBorder="1" applyAlignment="1" applyProtection="1">
      <alignment horizontal="center" vertical="center"/>
      <protection locked="0"/>
    </xf>
    <xf numFmtId="0" fontId="57" fillId="5" borderId="18" xfId="1" applyNumberFormat="1" applyFont="1" applyFill="1" applyBorder="1" applyAlignment="1" applyProtection="1">
      <alignment horizontal="center" vertical="center" wrapText="1"/>
    </xf>
    <xf numFmtId="165" fontId="40" fillId="8" borderId="14" xfId="1" applyFont="1" applyFill="1" applyBorder="1" applyAlignment="1" applyProtection="1">
      <alignment horizontal="left" vertical="center" wrapText="1"/>
      <protection locked="0"/>
    </xf>
    <xf numFmtId="0" fontId="59" fillId="8" borderId="14" xfId="0" applyNumberFormat="1" applyFont="1" applyFill="1" applyBorder="1" applyAlignment="1">
      <alignment horizontal="center" vertical="center" wrapText="1"/>
    </xf>
    <xf numFmtId="0" fontId="35" fillId="4" borderId="14" xfId="1" applyNumberFormat="1" applyFont="1" applyFill="1" applyBorder="1" applyAlignment="1" applyProtection="1">
      <alignment horizontal="center" vertical="center" wrapText="1"/>
    </xf>
    <xf numFmtId="0" fontId="25" fillId="4" borderId="18" xfId="1" applyNumberFormat="1" applyFont="1" applyFill="1" applyBorder="1" applyAlignment="1" applyProtection="1">
      <alignment horizontal="center" vertical="center" wrapText="1"/>
    </xf>
    <xf numFmtId="0" fontId="25" fillId="22" borderId="18" xfId="3" applyFont="1" applyFill="1" applyBorder="1" applyAlignment="1">
      <alignment horizontal="center" vertical="center"/>
    </xf>
    <xf numFmtId="0" fontId="25" fillId="22" borderId="26" xfId="3" applyFont="1" applyFill="1" applyBorder="1" applyAlignment="1">
      <alignment horizontal="center" vertical="center"/>
    </xf>
    <xf numFmtId="0" fontId="25" fillId="22" borderId="16" xfId="3" applyFont="1" applyFill="1" applyBorder="1" applyAlignment="1">
      <alignment horizontal="center" vertical="center"/>
    </xf>
    <xf numFmtId="0" fontId="25" fillId="32" borderId="16" xfId="1" applyNumberFormat="1" applyFont="1" applyFill="1" applyBorder="1" applyAlignment="1" applyProtection="1">
      <alignment horizontal="center" vertical="center" wrapText="1"/>
    </xf>
    <xf numFmtId="0" fontId="28" fillId="8" borderId="14" xfId="0" applyNumberFormat="1" applyFont="1" applyFill="1" applyBorder="1" applyAlignment="1">
      <alignment horizontal="center" vertical="center"/>
    </xf>
    <xf numFmtId="0" fontId="102" fillId="2" borderId="22" xfId="0" applyFont="1" applyFill="1" applyBorder="1" applyAlignment="1">
      <alignment horizontal="left" vertical="center" wrapText="1"/>
    </xf>
    <xf numFmtId="0" fontId="102" fillId="2" borderId="62" xfId="0" applyFont="1" applyFill="1" applyBorder="1" applyAlignment="1">
      <alignment horizontal="left" vertical="center" wrapText="1"/>
    </xf>
    <xf numFmtId="0" fontId="102" fillId="2" borderId="51" xfId="0" applyFont="1" applyFill="1" applyBorder="1" applyAlignment="1">
      <alignment horizontal="left" vertical="center" wrapText="1"/>
    </xf>
    <xf numFmtId="0" fontId="54" fillId="23" borderId="22" xfId="0" applyFont="1" applyFill="1" applyBorder="1" applyAlignment="1">
      <alignment horizontal="left" vertical="center" wrapText="1"/>
    </xf>
    <xf numFmtId="0" fontId="54" fillId="23" borderId="51" xfId="0" applyFont="1" applyFill="1" applyBorder="1" applyAlignment="1">
      <alignment horizontal="left" vertical="center" wrapText="1"/>
    </xf>
    <xf numFmtId="0" fontId="27" fillId="12" borderId="55" xfId="0" applyFont="1" applyFill="1" applyBorder="1" applyAlignment="1">
      <alignment horizontal="center" vertical="center"/>
    </xf>
    <xf numFmtId="0" fontId="27" fillId="12" borderId="56" xfId="0" applyFont="1" applyFill="1" applyBorder="1" applyAlignment="1">
      <alignment horizontal="center" vertical="center"/>
    </xf>
    <xf numFmtId="49" fontId="49" fillId="9" borderId="45" xfId="0" applyNumberFormat="1" applyFont="1" applyFill="1" applyBorder="1" applyAlignment="1">
      <alignment horizontal="left" vertical="center" wrapText="1"/>
    </xf>
    <xf numFmtId="49" fontId="49" fillId="9" borderId="35" xfId="0" applyNumberFormat="1" applyFont="1" applyFill="1" applyBorder="1" applyAlignment="1">
      <alignment horizontal="left" vertical="center" wrapText="1"/>
    </xf>
    <xf numFmtId="0" fontId="49" fillId="9" borderId="46" xfId="0" applyFont="1" applyFill="1" applyBorder="1" applyAlignment="1">
      <alignment horizontal="center" vertical="center" wrapText="1"/>
    </xf>
    <xf numFmtId="0" fontId="49" fillId="9" borderId="36" xfId="0" applyFont="1" applyFill="1" applyBorder="1" applyAlignment="1">
      <alignment horizontal="center" vertical="center" wrapText="1"/>
    </xf>
    <xf numFmtId="0" fontId="25" fillId="9" borderId="46" xfId="0" applyFont="1" applyFill="1" applyBorder="1" applyAlignment="1">
      <alignment horizontal="center" vertical="center" wrapText="1"/>
    </xf>
    <xf numFmtId="0" fontId="25" fillId="9" borderId="36" xfId="0" applyFont="1" applyFill="1" applyBorder="1" applyAlignment="1">
      <alignment horizontal="center" vertical="center" wrapText="1"/>
    </xf>
    <xf numFmtId="0" fontId="49" fillId="9" borderId="46" xfId="0" applyFont="1" applyFill="1" applyBorder="1" applyAlignment="1">
      <alignment horizontal="center" vertical="center"/>
    </xf>
    <xf numFmtId="0" fontId="49" fillId="9" borderId="36" xfId="0" applyFont="1" applyFill="1" applyBorder="1" applyAlignment="1">
      <alignment horizontal="center" vertical="center"/>
    </xf>
    <xf numFmtId="0" fontId="27" fillId="10" borderId="46" xfId="0" applyFont="1" applyFill="1" applyBorder="1" applyAlignment="1">
      <alignment horizontal="center" vertical="center"/>
    </xf>
    <xf numFmtId="0" fontId="27" fillId="10" borderId="36" xfId="0" applyFont="1" applyFill="1" applyBorder="1" applyAlignment="1">
      <alignment horizontal="center" vertical="center"/>
    </xf>
    <xf numFmtId="0" fontId="103" fillId="2" borderId="22" xfId="0" applyFont="1" applyFill="1" applyBorder="1" applyAlignment="1">
      <alignment horizontal="left" vertical="center" wrapText="1"/>
    </xf>
    <xf numFmtId="0" fontId="103" fillId="2" borderId="62" xfId="0" applyFont="1" applyFill="1" applyBorder="1" applyAlignment="1">
      <alignment horizontal="left" vertical="center" wrapText="1"/>
    </xf>
    <xf numFmtId="0" fontId="103" fillId="2" borderId="51" xfId="0" applyFont="1" applyFill="1" applyBorder="1" applyAlignment="1">
      <alignment horizontal="left" vertical="center" wrapText="1"/>
    </xf>
    <xf numFmtId="0" fontId="43" fillId="8" borderId="18" xfId="0" applyFont="1" applyFill="1" applyBorder="1" applyAlignment="1">
      <alignment horizontal="left" vertical="center"/>
    </xf>
    <xf numFmtId="0" fontId="43" fillId="8" borderId="31" xfId="0" applyFont="1" applyFill="1" applyBorder="1" applyAlignment="1">
      <alignment horizontal="left" vertical="center"/>
    </xf>
    <xf numFmtId="0" fontId="43" fillId="8" borderId="26" xfId="0" applyFont="1" applyFill="1" applyBorder="1" applyAlignment="1">
      <alignment horizontal="left" vertical="center"/>
    </xf>
    <xf numFmtId="0" fontId="34" fillId="8" borderId="18" xfId="3" applyFont="1" applyFill="1" applyBorder="1" applyAlignment="1">
      <alignment horizontal="left" vertical="center" wrapText="1"/>
    </xf>
    <xf numFmtId="0" fontId="34" fillId="8" borderId="31" xfId="3" applyFont="1" applyFill="1" applyBorder="1" applyAlignment="1">
      <alignment horizontal="left" vertical="center" wrapText="1"/>
    </xf>
    <xf numFmtId="0" fontId="34" fillId="8" borderId="26" xfId="3" applyFont="1" applyFill="1" applyBorder="1" applyAlignment="1">
      <alignment horizontal="left" vertical="center" wrapText="1"/>
    </xf>
    <xf numFmtId="0" fontId="25" fillId="8" borderId="18" xfId="3" applyFont="1" applyFill="1" applyBorder="1" applyAlignment="1" applyProtection="1">
      <alignment horizontal="center" vertical="center"/>
      <protection locked="0"/>
    </xf>
    <xf numFmtId="0" fontId="25" fillId="8" borderId="31" xfId="3" applyFont="1" applyFill="1" applyBorder="1" applyAlignment="1" applyProtection="1">
      <alignment horizontal="center" vertical="center"/>
      <protection locked="0"/>
    </xf>
    <xf numFmtId="0" fontId="25" fillId="8" borderId="26" xfId="3" applyFont="1" applyFill="1" applyBorder="1" applyAlignment="1" applyProtection="1">
      <alignment horizontal="center" vertical="center"/>
      <protection locked="0"/>
    </xf>
    <xf numFmtId="0" fontId="25" fillId="4" borderId="18" xfId="1" applyNumberFormat="1" applyFont="1" applyFill="1" applyBorder="1" applyAlignment="1" applyProtection="1">
      <alignment horizontal="center" vertical="center" wrapText="1"/>
    </xf>
    <xf numFmtId="0" fontId="25" fillId="4" borderId="31" xfId="1" applyNumberFormat="1" applyFont="1" applyFill="1" applyBorder="1" applyAlignment="1" applyProtection="1">
      <alignment horizontal="center" vertical="center" wrapText="1"/>
    </xf>
    <xf numFmtId="0" fontId="25" fillId="4" borderId="26" xfId="1" applyNumberFormat="1" applyFont="1" applyFill="1" applyBorder="1" applyAlignment="1" applyProtection="1">
      <alignment horizontal="center" vertical="center" wrapText="1"/>
    </xf>
    <xf numFmtId="0" fontId="35" fillId="4" borderId="18" xfId="1" applyNumberFormat="1" applyFont="1" applyFill="1" applyBorder="1" applyAlignment="1" applyProtection="1">
      <alignment horizontal="center" vertical="center" wrapText="1"/>
    </xf>
    <xf numFmtId="0" fontId="35" fillId="4" borderId="31" xfId="1" applyNumberFormat="1" applyFont="1" applyFill="1" applyBorder="1" applyAlignment="1" applyProtection="1">
      <alignment horizontal="center" vertical="center" wrapText="1"/>
    </xf>
    <xf numFmtId="0" fontId="35" fillId="4" borderId="26" xfId="1" applyNumberFormat="1" applyFont="1" applyFill="1" applyBorder="1" applyAlignment="1" applyProtection="1">
      <alignment horizontal="center" vertical="center" wrapText="1"/>
    </xf>
    <xf numFmtId="165" fontId="40" fillId="0" borderId="18" xfId="1" applyFont="1" applyBorder="1" applyAlignment="1" applyProtection="1">
      <alignment horizontal="center" vertical="center" wrapText="1"/>
      <protection locked="0"/>
    </xf>
    <xf numFmtId="165" fontId="40" fillId="0" borderId="31" xfId="1" applyFont="1" applyBorder="1" applyAlignment="1" applyProtection="1">
      <alignment horizontal="center" vertical="center" wrapText="1"/>
      <protection locked="0"/>
    </xf>
    <xf numFmtId="165" fontId="40" fillId="0" borderId="26" xfId="1" applyFont="1" applyBorder="1" applyAlignment="1" applyProtection="1">
      <alignment horizontal="center" vertical="center" wrapText="1"/>
      <protection locked="0"/>
    </xf>
    <xf numFmtId="0" fontId="57" fillId="5" borderId="18" xfId="1" applyNumberFormat="1" applyFont="1" applyFill="1" applyBorder="1" applyAlignment="1" applyProtection="1">
      <alignment horizontal="center" vertical="center" wrapText="1"/>
    </xf>
    <xf numFmtId="0" fontId="57" fillId="5" borderId="31" xfId="1" applyNumberFormat="1" applyFont="1" applyFill="1" applyBorder="1" applyAlignment="1" applyProtection="1">
      <alignment horizontal="center" vertical="center" wrapText="1"/>
    </xf>
    <xf numFmtId="0" fontId="57" fillId="5" borderId="26" xfId="1" applyNumberFormat="1" applyFont="1" applyFill="1" applyBorder="1" applyAlignment="1" applyProtection="1">
      <alignment horizontal="center" vertical="center" wrapText="1"/>
    </xf>
    <xf numFmtId="0" fontId="58" fillId="8" borderId="31" xfId="0" applyFont="1" applyFill="1" applyBorder="1" applyAlignment="1">
      <alignment horizontal="center" vertical="center"/>
    </xf>
    <xf numFmtId="165" fontId="40" fillId="8" borderId="18" xfId="1" applyFont="1" applyFill="1" applyBorder="1" applyAlignment="1" applyProtection="1">
      <alignment horizontal="left" vertical="center" wrapText="1"/>
      <protection locked="0"/>
    </xf>
    <xf numFmtId="165" fontId="40" fillId="8" borderId="26" xfId="1" applyFont="1" applyFill="1" applyBorder="1" applyAlignment="1" applyProtection="1">
      <alignment horizontal="left" vertical="center" wrapText="1"/>
      <protection locked="0"/>
    </xf>
    <xf numFmtId="0" fontId="30" fillId="8" borderId="18" xfId="0" applyFont="1" applyFill="1" applyBorder="1" applyAlignment="1">
      <alignment horizontal="center" vertical="center"/>
    </xf>
    <xf numFmtId="0" fontId="30" fillId="8" borderId="31" xfId="0" applyFont="1" applyFill="1" applyBorder="1" applyAlignment="1">
      <alignment horizontal="center" vertical="center"/>
    </xf>
    <xf numFmtId="0" fontId="30" fillId="8" borderId="26" xfId="0" applyFont="1" applyFill="1" applyBorder="1" applyAlignment="1">
      <alignment horizontal="center" vertical="center"/>
    </xf>
    <xf numFmtId="0" fontId="25" fillId="22" borderId="18" xfId="3" applyFont="1" applyFill="1" applyBorder="1" applyAlignment="1">
      <alignment horizontal="center" vertical="center"/>
    </xf>
    <xf numFmtId="0" fontId="25" fillId="22" borderId="26" xfId="3" applyFont="1" applyFill="1" applyBorder="1" applyAlignment="1">
      <alignment horizontal="center" vertical="center"/>
    </xf>
    <xf numFmtId="165" fontId="40" fillId="8" borderId="14" xfId="1" applyFont="1" applyFill="1" applyBorder="1" applyAlignment="1" applyProtection="1">
      <alignment horizontal="left" vertical="center" wrapText="1"/>
      <protection locked="0"/>
    </xf>
    <xf numFmtId="0" fontId="43" fillId="25" borderId="18" xfId="0" applyFont="1" applyFill="1" applyBorder="1" applyAlignment="1">
      <alignment horizontal="left" vertical="center"/>
    </xf>
    <xf numFmtId="0" fontId="43" fillId="25" borderId="31" xfId="0" applyFont="1" applyFill="1" applyBorder="1" applyAlignment="1">
      <alignment horizontal="left" vertical="center"/>
    </xf>
    <xf numFmtId="0" fontId="43" fillId="25" borderId="26" xfId="0" applyFont="1" applyFill="1" applyBorder="1" applyAlignment="1">
      <alignment horizontal="left" vertical="center"/>
    </xf>
    <xf numFmtId="0" fontId="59" fillId="8" borderId="14" xfId="0" applyNumberFormat="1" applyFont="1" applyFill="1" applyBorder="1" applyAlignment="1">
      <alignment horizontal="center" vertical="center" wrapText="1"/>
    </xf>
    <xf numFmtId="0" fontId="22" fillId="8" borderId="18" xfId="0" applyFont="1" applyFill="1" applyBorder="1" applyAlignment="1">
      <alignment horizontal="center" vertical="center"/>
    </xf>
    <xf numFmtId="0" fontId="22" fillId="8" borderId="31" xfId="0" applyFont="1" applyFill="1" applyBorder="1" applyAlignment="1">
      <alignment horizontal="center" vertical="center"/>
    </xf>
    <xf numFmtId="0" fontId="22" fillId="8" borderId="26" xfId="0" applyFont="1" applyFill="1" applyBorder="1" applyAlignment="1">
      <alignment horizontal="center" vertical="center"/>
    </xf>
    <xf numFmtId="0" fontId="59" fillId="8" borderId="18" xfId="0" applyNumberFormat="1" applyFont="1" applyFill="1" applyBorder="1" applyAlignment="1">
      <alignment horizontal="center" vertical="center" wrapText="1"/>
    </xf>
    <xf numFmtId="0" fontId="59" fillId="8" borderId="31" xfId="0" applyNumberFormat="1" applyFont="1" applyFill="1" applyBorder="1" applyAlignment="1">
      <alignment horizontal="center" vertical="center" wrapText="1"/>
    </xf>
    <xf numFmtId="0" fontId="59" fillId="8" borderId="26" xfId="0" applyNumberFormat="1" applyFont="1" applyFill="1" applyBorder="1" applyAlignment="1">
      <alignment horizontal="center" vertical="center" wrapText="1"/>
    </xf>
    <xf numFmtId="0" fontId="37" fillId="8" borderId="18" xfId="3" applyFont="1" applyFill="1" applyBorder="1" applyAlignment="1">
      <alignment horizontal="left" vertical="center" wrapText="1"/>
    </xf>
    <xf numFmtId="0" fontId="37" fillId="8" borderId="31" xfId="3" applyFont="1" applyFill="1" applyBorder="1" applyAlignment="1">
      <alignment horizontal="left" vertical="center" wrapText="1"/>
    </xf>
    <xf numFmtId="0" fontId="37" fillId="8" borderId="26" xfId="3" applyFont="1" applyFill="1" applyBorder="1" applyAlignment="1">
      <alignment horizontal="left" vertical="center" wrapText="1"/>
    </xf>
    <xf numFmtId="165" fontId="40" fillId="0" borderId="18" xfId="1" applyFont="1" applyBorder="1" applyAlignment="1" applyProtection="1">
      <alignment horizontal="left" vertical="center" wrapText="1"/>
      <protection locked="0"/>
    </xf>
    <xf numFmtId="165" fontId="40" fillId="0" borderId="31" xfId="1" applyFont="1" applyBorder="1" applyAlignment="1" applyProtection="1">
      <alignment horizontal="left" vertical="center" wrapText="1"/>
      <protection locked="0"/>
    </xf>
    <xf numFmtId="165" fontId="40" fillId="0" borderId="26" xfId="1" applyFont="1" applyBorder="1" applyAlignment="1" applyProtection="1">
      <alignment horizontal="left" vertical="center" wrapText="1"/>
      <protection locked="0"/>
    </xf>
    <xf numFmtId="0" fontId="31" fillId="8" borderId="18" xfId="3" applyFont="1" applyFill="1" applyBorder="1" applyAlignment="1">
      <alignment horizontal="left" vertical="center" wrapText="1"/>
    </xf>
    <xf numFmtId="0" fontId="31" fillId="8" borderId="31" xfId="3" applyFont="1" applyFill="1" applyBorder="1" applyAlignment="1">
      <alignment horizontal="left" vertical="center" wrapText="1"/>
    </xf>
    <xf numFmtId="0" fontId="31" fillId="8" borderId="26" xfId="3" applyFont="1" applyFill="1" applyBorder="1" applyAlignment="1">
      <alignment horizontal="left" vertical="center" wrapText="1"/>
    </xf>
    <xf numFmtId="0" fontId="29" fillId="25" borderId="18" xfId="3" applyFont="1" applyFill="1" applyBorder="1" applyAlignment="1">
      <alignment horizontal="left" vertical="center" wrapText="1"/>
    </xf>
    <xf numFmtId="0" fontId="29" fillId="25" borderId="31" xfId="3" applyFont="1" applyFill="1" applyBorder="1" applyAlignment="1">
      <alignment horizontal="left" vertical="center" wrapText="1"/>
    </xf>
    <xf numFmtId="0" fontId="29" fillId="25" borderId="26" xfId="3" applyFont="1" applyFill="1" applyBorder="1" applyAlignment="1">
      <alignment horizontal="left" vertical="center" wrapText="1"/>
    </xf>
    <xf numFmtId="0" fontId="25" fillId="25" borderId="18" xfId="3" applyFont="1" applyFill="1" applyBorder="1" applyAlignment="1">
      <alignment horizontal="left" vertical="center" wrapText="1"/>
    </xf>
    <xf numFmtId="0" fontId="25" fillId="25" borderId="31" xfId="3" applyFont="1" applyFill="1" applyBorder="1" applyAlignment="1">
      <alignment horizontal="left" vertical="center" wrapText="1"/>
    </xf>
    <xf numFmtId="0" fontId="25" fillId="25" borderId="26" xfId="3" applyFont="1" applyFill="1" applyBorder="1" applyAlignment="1">
      <alignment horizontal="left" vertical="center" wrapText="1"/>
    </xf>
    <xf numFmtId="0" fontId="55" fillId="0" borderId="0" xfId="3" applyFont="1" applyAlignment="1">
      <alignment horizontal="right" vertical="center"/>
    </xf>
    <xf numFmtId="0" fontId="55" fillId="0" borderId="7" xfId="3" applyFont="1" applyBorder="1" applyAlignment="1">
      <alignment horizontal="right" vertical="center"/>
    </xf>
    <xf numFmtId="0" fontId="30" fillId="10" borderId="14" xfId="0" applyFont="1" applyFill="1" applyBorder="1" applyAlignment="1">
      <alignment horizontal="left" vertical="center"/>
    </xf>
    <xf numFmtId="0" fontId="30" fillId="10" borderId="18" xfId="0" applyFont="1" applyFill="1" applyBorder="1" applyAlignment="1">
      <alignment horizontal="center" vertical="center"/>
    </xf>
    <xf numFmtId="0" fontId="30" fillId="10" borderId="26" xfId="0" applyFont="1" applyFill="1" applyBorder="1" applyAlignment="1">
      <alignment horizontal="center" vertical="center"/>
    </xf>
    <xf numFmtId="0" fontId="25" fillId="25" borderId="18" xfId="3" applyFont="1" applyFill="1" applyBorder="1" applyAlignment="1" applyProtection="1">
      <alignment horizontal="left" vertical="center" wrapText="1"/>
      <protection locked="0"/>
    </xf>
    <xf numFmtId="0" fontId="25" fillId="25" borderId="26" xfId="3" applyFont="1" applyFill="1" applyBorder="1" applyAlignment="1" applyProtection="1">
      <alignment horizontal="left" vertical="center" wrapText="1"/>
      <protection locked="0"/>
    </xf>
    <xf numFmtId="0" fontId="30" fillId="10" borderId="31" xfId="0" applyFont="1" applyFill="1" applyBorder="1" applyAlignment="1">
      <alignment horizontal="center" vertical="center"/>
    </xf>
    <xf numFmtId="165" fontId="40" fillId="8" borderId="31" xfId="1" applyFont="1" applyFill="1" applyBorder="1" applyAlignment="1" applyProtection="1">
      <alignment horizontal="left" vertical="center" wrapText="1"/>
      <protection locked="0"/>
    </xf>
    <xf numFmtId="0" fontId="35" fillId="4" borderId="29" xfId="1" applyNumberFormat="1" applyFont="1" applyFill="1" applyBorder="1" applyAlignment="1" applyProtection="1">
      <alignment horizontal="center" vertical="center" wrapText="1"/>
    </xf>
    <xf numFmtId="0" fontId="35" fillId="4" borderId="41" xfId="1" applyNumberFormat="1" applyFont="1" applyFill="1" applyBorder="1" applyAlignment="1" applyProtection="1">
      <alignment horizontal="center" vertical="center" wrapText="1"/>
    </xf>
    <xf numFmtId="0" fontId="35" fillId="4" borderId="34" xfId="1" applyNumberFormat="1" applyFont="1" applyFill="1" applyBorder="1" applyAlignment="1" applyProtection="1">
      <alignment horizontal="center" vertical="center" wrapText="1"/>
    </xf>
    <xf numFmtId="0" fontId="30" fillId="10" borderId="18" xfId="0" applyFont="1" applyFill="1" applyBorder="1" applyAlignment="1">
      <alignment horizontal="left" vertical="center"/>
    </xf>
    <xf numFmtId="0" fontId="30" fillId="10" borderId="31" xfId="0" applyFont="1" applyFill="1" applyBorder="1" applyAlignment="1">
      <alignment horizontal="left" vertical="center"/>
    </xf>
    <xf numFmtId="0" fontId="30" fillId="10" borderId="26" xfId="0" applyFont="1" applyFill="1" applyBorder="1" applyAlignment="1">
      <alignment horizontal="left" vertical="center"/>
    </xf>
    <xf numFmtId="0" fontId="25" fillId="25" borderId="18" xfId="3" applyFont="1" applyFill="1" applyBorder="1" applyAlignment="1" applyProtection="1">
      <alignment horizontal="center" vertical="center"/>
      <protection locked="0"/>
    </xf>
    <xf numFmtId="0" fontId="25" fillId="25" borderId="26" xfId="3" applyFont="1" applyFill="1" applyBorder="1" applyAlignment="1" applyProtection="1">
      <alignment horizontal="center" vertical="center"/>
      <protection locked="0"/>
    </xf>
    <xf numFmtId="0" fontId="25" fillId="25" borderId="26" xfId="3" applyFont="1" applyFill="1" applyBorder="1" applyAlignment="1" applyProtection="1">
      <alignment horizontal="left" vertical="center"/>
      <protection locked="0"/>
    </xf>
    <xf numFmtId="0" fontId="25" fillId="8" borderId="18" xfId="3" applyFont="1" applyFill="1" applyBorder="1" applyAlignment="1">
      <alignment horizontal="left" vertical="center" wrapText="1"/>
    </xf>
    <xf numFmtId="0" fontId="25" fillId="8" borderId="31" xfId="3" applyFont="1" applyFill="1" applyBorder="1" applyAlignment="1">
      <alignment horizontal="left" vertical="center" wrapText="1"/>
    </xf>
    <xf numFmtId="0" fontId="25" fillId="8" borderId="26" xfId="3" applyFont="1" applyFill="1" applyBorder="1" applyAlignment="1">
      <alignment horizontal="left" vertical="center" wrapText="1"/>
    </xf>
    <xf numFmtId="0" fontId="57" fillId="5" borderId="14" xfId="1" applyNumberFormat="1" applyFont="1" applyFill="1" applyBorder="1" applyAlignment="1" applyProtection="1">
      <alignment horizontal="center" vertical="center" wrapText="1"/>
    </xf>
    <xf numFmtId="0" fontId="31" fillId="8" borderId="18" xfId="3" applyFont="1" applyFill="1" applyBorder="1" applyAlignment="1">
      <alignment vertical="center" wrapText="1"/>
    </xf>
    <xf numFmtId="0" fontId="31" fillId="8" borderId="31" xfId="3" applyFont="1" applyFill="1" applyBorder="1" applyAlignment="1">
      <alignment vertical="center" wrapText="1"/>
    </xf>
    <xf numFmtId="0" fontId="31" fillId="8" borderId="26" xfId="3" applyFont="1" applyFill="1" applyBorder="1" applyAlignment="1">
      <alignment vertical="center" wrapText="1"/>
    </xf>
    <xf numFmtId="0" fontId="25" fillId="25" borderId="31" xfId="3" applyFont="1" applyFill="1" applyBorder="1" applyAlignment="1" applyProtection="1">
      <alignment horizontal="left" vertical="center" wrapText="1"/>
      <protection locked="0"/>
    </xf>
    <xf numFmtId="0" fontId="29" fillId="8" borderId="18" xfId="3" applyFont="1" applyFill="1" applyBorder="1" applyAlignment="1">
      <alignment vertical="center" wrapText="1"/>
    </xf>
    <xf numFmtId="0" fontId="29" fillId="8" borderId="31" xfId="3" applyFont="1" applyFill="1" applyBorder="1" applyAlignment="1">
      <alignment vertical="center" wrapText="1"/>
    </xf>
    <xf numFmtId="0" fontId="31" fillId="25" borderId="18" xfId="3" applyFont="1" applyFill="1" applyBorder="1" applyAlignment="1">
      <alignment vertical="center" wrapText="1"/>
    </xf>
    <xf numFmtId="0" fontId="31" fillId="25" borderId="26" xfId="3" applyFont="1" applyFill="1" applyBorder="1" applyAlignment="1">
      <alignment vertical="center" wrapText="1"/>
    </xf>
    <xf numFmtId="0" fontId="29" fillId="25" borderId="18" xfId="3" applyFont="1" applyFill="1" applyBorder="1" applyAlignment="1">
      <alignment vertical="center" wrapText="1"/>
    </xf>
    <xf numFmtId="0" fontId="29" fillId="25" borderId="31" xfId="3" applyFont="1" applyFill="1" applyBorder="1" applyAlignment="1">
      <alignment vertical="center" wrapText="1"/>
    </xf>
    <xf numFmtId="49" fontId="49" fillId="9" borderId="38" xfId="3" applyNumberFormat="1" applyFont="1" applyFill="1" applyBorder="1" applyAlignment="1">
      <alignment horizontal="left" vertical="center"/>
    </xf>
    <xf numFmtId="49" fontId="49" fillId="9" borderId="15" xfId="3" applyNumberFormat="1" applyFont="1" applyFill="1" applyBorder="1" applyAlignment="1">
      <alignment horizontal="left" vertical="center"/>
    </xf>
    <xf numFmtId="0" fontId="49" fillId="9" borderId="26" xfId="0" applyFont="1" applyFill="1" applyBorder="1" applyAlignment="1">
      <alignment horizontal="center" vertical="center" wrapText="1"/>
    </xf>
    <xf numFmtId="0" fontId="49" fillId="9" borderId="17" xfId="0" applyFont="1" applyFill="1" applyBorder="1" applyAlignment="1">
      <alignment horizontal="center" vertical="center"/>
    </xf>
    <xf numFmtId="0" fontId="25" fillId="8" borderId="18" xfId="3" applyFont="1" applyFill="1" applyBorder="1" applyAlignment="1" applyProtection="1">
      <alignment horizontal="left" vertical="center" wrapText="1"/>
      <protection locked="0"/>
    </xf>
    <xf numFmtId="0" fontId="25" fillId="8" borderId="31" xfId="3" applyFont="1" applyFill="1" applyBorder="1" applyAlignment="1" applyProtection="1">
      <alignment horizontal="left" vertical="center"/>
      <protection locked="0"/>
    </xf>
    <xf numFmtId="0" fontId="25" fillId="8" borderId="26" xfId="3" applyFont="1" applyFill="1" applyBorder="1" applyAlignment="1" applyProtection="1">
      <alignment horizontal="left" vertical="center"/>
      <protection locked="0"/>
    </xf>
    <xf numFmtId="0" fontId="37" fillId="25" borderId="18" xfId="3" applyFont="1" applyFill="1" applyBorder="1" applyAlignment="1" applyProtection="1">
      <alignment horizontal="left" vertical="center" wrapText="1"/>
      <protection locked="0"/>
    </xf>
    <xf numFmtId="0" fontId="37" fillId="25" borderId="31" xfId="3" applyFont="1" applyFill="1" applyBorder="1" applyAlignment="1" applyProtection="1">
      <alignment horizontal="left" vertical="center" wrapText="1"/>
      <protection locked="0"/>
    </xf>
    <xf numFmtId="0" fontId="37" fillId="25" borderId="26" xfId="3" applyFont="1" applyFill="1" applyBorder="1" applyAlignment="1" applyProtection="1">
      <alignment horizontal="left" vertical="center" wrapText="1"/>
      <protection locked="0"/>
    </xf>
    <xf numFmtId="0" fontId="29" fillId="8" borderId="26" xfId="3" applyFont="1" applyFill="1" applyBorder="1" applyAlignment="1">
      <alignment vertical="center" wrapText="1"/>
    </xf>
    <xf numFmtId="0" fontId="25" fillId="25" borderId="26" xfId="3" applyFont="1" applyFill="1" applyBorder="1" applyAlignment="1">
      <alignment vertical="center" wrapText="1"/>
    </xf>
    <xf numFmtId="0" fontId="25" fillId="8" borderId="26" xfId="3" applyFont="1" applyFill="1" applyBorder="1" applyAlignment="1">
      <alignment vertical="center" wrapText="1"/>
    </xf>
    <xf numFmtId="0" fontId="31" fillId="25" borderId="31" xfId="3" applyFont="1" applyFill="1" applyBorder="1" applyAlignment="1">
      <alignment vertical="center" wrapText="1"/>
    </xf>
    <xf numFmtId="0" fontId="37" fillId="25" borderId="18" xfId="3" applyFont="1" applyFill="1" applyBorder="1" applyAlignment="1">
      <alignment horizontal="left" vertical="center" wrapText="1"/>
    </xf>
    <xf numFmtId="0" fontId="37" fillId="25" borderId="26" xfId="3" applyFont="1" applyFill="1" applyBorder="1" applyAlignment="1">
      <alignment horizontal="left" vertical="center" wrapText="1"/>
    </xf>
    <xf numFmtId="0" fontId="54" fillId="23" borderId="22" xfId="0" applyFont="1" applyFill="1" applyBorder="1" applyAlignment="1">
      <alignment vertical="center" wrapText="1"/>
    </xf>
    <xf numFmtId="0" fontId="54" fillId="23" borderId="62" xfId="0" applyFont="1" applyFill="1" applyBorder="1" applyAlignment="1">
      <alignment vertical="center" wrapText="1"/>
    </xf>
    <xf numFmtId="0" fontId="54" fillId="23" borderId="51" xfId="0" applyFont="1" applyFill="1" applyBorder="1" applyAlignment="1">
      <alignment vertical="center" wrapText="1"/>
    </xf>
    <xf numFmtId="0" fontId="29" fillId="8" borderId="18" xfId="3" applyFont="1" applyFill="1" applyBorder="1" applyAlignment="1">
      <alignment horizontal="left" vertical="center" wrapText="1"/>
    </xf>
    <xf numFmtId="0" fontId="29" fillId="8" borderId="26" xfId="3" applyFont="1" applyFill="1" applyBorder="1" applyAlignment="1">
      <alignment horizontal="left" vertical="center" wrapText="1"/>
    </xf>
    <xf numFmtId="0" fontId="49" fillId="9" borderId="46" xfId="3" applyFont="1" applyFill="1" applyBorder="1" applyAlignment="1">
      <alignment horizontal="center" vertical="center" wrapText="1"/>
    </xf>
    <xf numFmtId="0" fontId="49" fillId="9" borderId="36" xfId="3" applyFont="1" applyFill="1" applyBorder="1" applyAlignment="1">
      <alignment horizontal="center" vertical="center" wrapText="1"/>
    </xf>
    <xf numFmtId="0" fontId="27" fillId="12" borderId="20" xfId="0" applyFont="1" applyFill="1" applyBorder="1" applyAlignment="1">
      <alignment horizontal="center" vertical="center"/>
    </xf>
    <xf numFmtId="0" fontId="95" fillId="30" borderId="40" xfId="3" applyFont="1" applyFill="1" applyBorder="1" applyAlignment="1">
      <alignment horizontal="center" vertical="center" wrapText="1"/>
    </xf>
    <xf numFmtId="0" fontId="95" fillId="30" borderId="41" xfId="3" applyFont="1" applyFill="1" applyBorder="1" applyAlignment="1">
      <alignment horizontal="center" vertical="center" wrapText="1"/>
    </xf>
    <xf numFmtId="0" fontId="25" fillId="25" borderId="31" xfId="3" applyFont="1" applyFill="1" applyBorder="1" applyAlignment="1" applyProtection="1">
      <alignment horizontal="center" vertical="center"/>
      <protection locked="0"/>
    </xf>
    <xf numFmtId="0" fontId="37" fillId="25" borderId="18" xfId="3" applyFont="1" applyFill="1" applyBorder="1" applyAlignment="1">
      <alignment horizontal="center" vertical="center" wrapText="1"/>
    </xf>
    <xf numFmtId="0" fontId="37" fillId="25" borderId="26" xfId="3" applyFont="1" applyFill="1" applyBorder="1" applyAlignment="1">
      <alignment horizontal="center" vertical="center" wrapText="1"/>
    </xf>
    <xf numFmtId="0" fontId="95" fillId="30" borderId="32" xfId="3" applyFont="1" applyFill="1" applyBorder="1" applyAlignment="1">
      <alignment horizontal="center" vertical="center" wrapText="1"/>
    </xf>
    <xf numFmtId="0" fontId="95" fillId="30" borderId="29" xfId="3" applyFont="1" applyFill="1" applyBorder="1" applyAlignment="1">
      <alignment horizontal="center" vertical="center" wrapText="1"/>
    </xf>
    <xf numFmtId="0" fontId="25" fillId="9" borderId="26" xfId="0" applyFont="1" applyFill="1" applyBorder="1" applyAlignment="1">
      <alignment horizontal="center" vertical="center" wrapText="1"/>
    </xf>
    <xf numFmtId="0" fontId="25" fillId="9" borderId="17" xfId="0" applyFont="1" applyFill="1" applyBorder="1" applyAlignment="1">
      <alignment horizontal="center" vertical="center" wrapText="1"/>
    </xf>
    <xf numFmtId="0" fontId="103" fillId="2" borderId="22" xfId="3" applyFont="1" applyFill="1" applyBorder="1" applyAlignment="1">
      <alignment horizontal="left" vertical="center" wrapText="1"/>
    </xf>
    <xf numFmtId="0" fontId="103" fillId="2" borderId="62" xfId="3" applyFont="1" applyFill="1" applyBorder="1" applyAlignment="1">
      <alignment horizontal="left" vertical="center" wrapText="1"/>
    </xf>
    <xf numFmtId="0" fontId="103" fillId="2" borderId="51" xfId="3" applyFont="1" applyFill="1" applyBorder="1" applyAlignment="1">
      <alignment horizontal="left" vertical="center" wrapText="1"/>
    </xf>
    <xf numFmtId="0" fontId="37" fillId="8" borderId="18" xfId="3" applyFont="1" applyFill="1" applyBorder="1" applyAlignment="1" applyProtection="1">
      <alignment horizontal="left" vertical="center" wrapText="1"/>
      <protection locked="0"/>
    </xf>
    <xf numFmtId="0" fontId="37" fillId="8" borderId="31" xfId="3" applyFont="1" applyFill="1" applyBorder="1" applyAlignment="1" applyProtection="1">
      <alignment horizontal="left" vertical="center"/>
      <protection locked="0"/>
    </xf>
    <xf numFmtId="0" fontId="37" fillId="8" borderId="26" xfId="3" applyFont="1" applyFill="1" applyBorder="1" applyAlignment="1" applyProtection="1">
      <alignment horizontal="left" vertical="center"/>
      <protection locked="0"/>
    </xf>
    <xf numFmtId="0" fontId="43" fillId="8" borderId="18" xfId="3" applyFont="1" applyFill="1" applyBorder="1" applyAlignment="1" applyProtection="1">
      <alignment horizontal="center" vertical="center"/>
      <protection locked="0"/>
    </xf>
    <xf numFmtId="0" fontId="43" fillId="8" borderId="31" xfId="3" applyFont="1" applyFill="1" applyBorder="1" applyAlignment="1" applyProtection="1">
      <alignment horizontal="center" vertical="center"/>
      <protection locked="0"/>
    </xf>
    <xf numFmtId="0" fontId="43" fillId="8" borderId="26" xfId="3" applyFont="1" applyFill="1" applyBorder="1" applyAlignment="1" applyProtection="1">
      <alignment horizontal="center" vertical="center"/>
      <protection locked="0"/>
    </xf>
    <xf numFmtId="0" fontId="34" fillId="8" borderId="14" xfId="3" applyFont="1" applyFill="1" applyBorder="1" applyAlignment="1">
      <alignment horizontal="left" vertical="center" wrapText="1"/>
    </xf>
    <xf numFmtId="0" fontId="25" fillId="8" borderId="31" xfId="3" applyFont="1" applyFill="1" applyBorder="1" applyAlignment="1" applyProtection="1">
      <alignment horizontal="left" vertical="center" wrapText="1"/>
      <protection locked="0"/>
    </xf>
    <xf numFmtId="0" fontId="29" fillId="25" borderId="26" xfId="3" applyFont="1" applyFill="1" applyBorder="1" applyAlignment="1">
      <alignment vertical="center" wrapText="1"/>
    </xf>
    <xf numFmtId="0" fontId="95" fillId="30" borderId="37" xfId="3" applyFont="1" applyFill="1" applyBorder="1" applyAlignment="1">
      <alignment horizontal="center" vertical="center" wrapText="1"/>
    </xf>
    <xf numFmtId="0" fontId="95" fillId="30" borderId="34" xfId="3" applyFont="1" applyFill="1" applyBorder="1" applyAlignment="1">
      <alignment horizontal="center" vertical="center" wrapText="1"/>
    </xf>
    <xf numFmtId="0" fontId="54" fillId="23" borderId="62" xfId="0" applyFont="1" applyFill="1" applyBorder="1" applyAlignment="1">
      <alignment horizontal="left" vertical="center" wrapText="1"/>
    </xf>
    <xf numFmtId="0" fontId="25" fillId="8" borderId="23" xfId="3" applyFont="1" applyFill="1" applyBorder="1" applyAlignment="1">
      <alignment horizontal="center" vertical="center"/>
    </xf>
    <xf numFmtId="0" fontId="25" fillId="8" borderId="25" xfId="3" applyFont="1" applyFill="1" applyBorder="1" applyAlignment="1">
      <alignment horizontal="center" vertical="center"/>
    </xf>
    <xf numFmtId="0" fontId="25" fillId="8" borderId="37" xfId="3" applyFont="1" applyFill="1" applyBorder="1" applyAlignment="1">
      <alignment horizontal="center" vertical="center"/>
    </xf>
    <xf numFmtId="0" fontId="25" fillId="8" borderId="34" xfId="3" applyFont="1" applyFill="1" applyBorder="1" applyAlignment="1">
      <alignment horizontal="center" vertical="center"/>
    </xf>
    <xf numFmtId="0" fontId="43" fillId="8" borderId="18" xfId="0" applyFont="1" applyFill="1" applyBorder="1" applyAlignment="1">
      <alignment horizontal="left" vertical="center" wrapText="1"/>
    </xf>
    <xf numFmtId="0" fontId="39" fillId="8" borderId="31" xfId="0" applyFont="1" applyFill="1" applyBorder="1" applyAlignment="1">
      <alignment horizontal="left" vertical="center"/>
    </xf>
    <xf numFmtId="0" fontId="39" fillId="8" borderId="26" xfId="0" applyFont="1" applyFill="1" applyBorder="1" applyAlignment="1">
      <alignment horizontal="left" vertical="center"/>
    </xf>
    <xf numFmtId="0" fontId="43" fillId="25" borderId="46" xfId="3" applyFont="1" applyFill="1" applyBorder="1" applyAlignment="1">
      <alignment horizontal="left" vertical="center" wrapText="1"/>
    </xf>
    <xf numFmtId="0" fontId="43" fillId="25" borderId="26" xfId="3" applyFont="1" applyFill="1" applyBorder="1" applyAlignment="1">
      <alignment horizontal="left" vertical="center" wrapText="1"/>
    </xf>
    <xf numFmtId="0" fontId="57" fillId="5" borderId="46" xfId="1" applyNumberFormat="1" applyFont="1" applyFill="1" applyBorder="1" applyAlignment="1" applyProtection="1">
      <alignment horizontal="center" vertical="center" wrapText="1"/>
    </xf>
    <xf numFmtId="0" fontId="35" fillId="4" borderId="16" xfId="1" applyNumberFormat="1" applyFont="1" applyFill="1" applyBorder="1" applyAlignment="1" applyProtection="1">
      <alignment horizontal="center" vertical="center" wrapText="1"/>
    </xf>
    <xf numFmtId="0" fontId="35" fillId="4" borderId="14" xfId="1" applyNumberFormat="1" applyFont="1" applyFill="1" applyBorder="1" applyAlignment="1" applyProtection="1">
      <alignment horizontal="center" vertical="center" wrapText="1"/>
    </xf>
    <xf numFmtId="165" fontId="40" fillId="0" borderId="46" xfId="1" applyFont="1" applyBorder="1" applyAlignment="1" applyProtection="1">
      <alignment horizontal="left" vertical="center" wrapText="1"/>
      <protection locked="0"/>
    </xf>
    <xf numFmtId="0" fontId="30" fillId="10" borderId="46" xfId="0" applyFont="1" applyFill="1" applyBorder="1" applyAlignment="1">
      <alignment horizontal="center" vertical="center"/>
    </xf>
    <xf numFmtId="0" fontId="25" fillId="25" borderId="16" xfId="0" applyFont="1" applyFill="1" applyBorder="1" applyAlignment="1" applyProtection="1">
      <alignment horizontal="left" vertical="center" wrapText="1"/>
      <protection locked="0"/>
    </xf>
    <xf numFmtId="0" fontId="25" fillId="25" borderId="14" xfId="0" applyFont="1" applyFill="1" applyBorder="1" applyAlignment="1" applyProtection="1">
      <alignment horizontal="left" vertical="center" wrapText="1"/>
      <protection locked="0"/>
    </xf>
    <xf numFmtId="0" fontId="27" fillId="12" borderId="19" xfId="0" applyFont="1" applyFill="1" applyBorder="1" applyAlignment="1">
      <alignment horizontal="left" vertical="center"/>
    </xf>
    <xf numFmtId="0" fontId="27" fillId="12" borderId="20" xfId="0" applyFont="1" applyFill="1" applyBorder="1" applyAlignment="1">
      <alignment horizontal="left" vertical="center"/>
    </xf>
    <xf numFmtId="0" fontId="49" fillId="9" borderId="45" xfId="0" applyFont="1" applyFill="1" applyBorder="1" applyAlignment="1">
      <alignment horizontal="left" vertical="center"/>
    </xf>
    <xf numFmtId="0" fontId="49" fillId="9" borderId="35" xfId="0" applyFont="1" applyFill="1" applyBorder="1" applyAlignment="1">
      <alignment horizontal="left" vertical="center"/>
    </xf>
    <xf numFmtId="0" fontId="30" fillId="10" borderId="46" xfId="0" applyFont="1" applyFill="1" applyBorder="1" applyAlignment="1">
      <alignment horizontal="left" vertical="center"/>
    </xf>
    <xf numFmtId="0" fontId="43" fillId="25" borderId="18" xfId="3" applyFont="1" applyFill="1" applyBorder="1" applyAlignment="1">
      <alignment horizontal="left" vertical="center" wrapText="1"/>
    </xf>
    <xf numFmtId="0" fontId="43" fillId="25" borderId="31" xfId="3" applyFont="1" applyFill="1" applyBorder="1" applyAlignment="1">
      <alignment horizontal="left" vertical="center" wrapText="1"/>
    </xf>
    <xf numFmtId="0" fontId="25" fillId="25" borderId="46" xfId="3" applyFont="1" applyFill="1" applyBorder="1" applyAlignment="1" applyProtection="1">
      <alignment horizontal="center" vertical="center"/>
      <protection locked="0"/>
    </xf>
    <xf numFmtId="0" fontId="25" fillId="9" borderId="16" xfId="0" applyFont="1" applyFill="1" applyBorder="1" applyAlignment="1">
      <alignment horizontal="center" vertical="center" wrapText="1"/>
    </xf>
    <xf numFmtId="0" fontId="25" fillId="25" borderId="18" xfId="0" applyFont="1" applyFill="1" applyBorder="1" applyAlignment="1" applyProtection="1">
      <alignment horizontal="left" vertical="center" wrapText="1"/>
      <protection locked="0"/>
    </xf>
    <xf numFmtId="0" fontId="25" fillId="25" borderId="26" xfId="0" applyFont="1" applyFill="1" applyBorder="1" applyAlignment="1" applyProtection="1">
      <alignment horizontal="left" vertical="center" wrapText="1"/>
      <protection locked="0"/>
    </xf>
    <xf numFmtId="49" fontId="25" fillId="25" borderId="18" xfId="0" applyNumberFormat="1" applyFont="1" applyFill="1" applyBorder="1" applyAlignment="1">
      <alignment horizontal="center" vertical="center" wrapText="1"/>
    </xf>
    <xf numFmtId="49" fontId="25" fillId="25" borderId="31" xfId="0" applyNumberFormat="1" applyFont="1" applyFill="1" applyBorder="1" applyAlignment="1">
      <alignment horizontal="center" vertical="center" wrapText="1"/>
    </xf>
    <xf numFmtId="0" fontId="25" fillId="22" borderId="31" xfId="3" applyFont="1" applyFill="1" applyBorder="1" applyAlignment="1">
      <alignment horizontal="center" vertical="center"/>
    </xf>
    <xf numFmtId="165" fontId="40" fillId="0" borderId="32" xfId="1" applyFont="1" applyBorder="1" applyAlignment="1" applyProtection="1">
      <alignment horizontal="left" vertical="center" wrapText="1"/>
      <protection locked="0"/>
    </xf>
    <xf numFmtId="165" fontId="40" fillId="0" borderId="37" xfId="1" applyFont="1" applyBorder="1" applyAlignment="1" applyProtection="1">
      <alignment horizontal="left" vertical="center" wrapText="1"/>
      <protection locked="0"/>
    </xf>
    <xf numFmtId="49" fontId="54" fillId="23" borderId="22" xfId="0" applyNumberFormat="1" applyFont="1" applyFill="1" applyBorder="1" applyAlignment="1">
      <alignment horizontal="left" vertical="center" wrapText="1"/>
    </xf>
    <xf numFmtId="49" fontId="54" fillId="23" borderId="62" xfId="0" applyNumberFormat="1" applyFont="1" applyFill="1" applyBorder="1" applyAlignment="1">
      <alignment horizontal="left" vertical="center" wrapText="1"/>
    </xf>
    <xf numFmtId="49" fontId="54" fillId="23" borderId="51" xfId="0" applyNumberFormat="1" applyFont="1" applyFill="1" applyBorder="1" applyAlignment="1">
      <alignment horizontal="left" vertical="center" wrapText="1"/>
    </xf>
    <xf numFmtId="0" fontId="27" fillId="12" borderId="20" xfId="0" applyFont="1" applyFill="1" applyBorder="1" applyAlignment="1">
      <alignment horizontal="center"/>
    </xf>
    <xf numFmtId="49" fontId="49" fillId="9" borderId="38" xfId="0" applyNumberFormat="1" applyFont="1" applyFill="1" applyBorder="1" applyAlignment="1">
      <alignment horizontal="left" vertical="center"/>
    </xf>
    <xf numFmtId="49" fontId="49" fillId="9" borderId="15" xfId="0" applyNumberFormat="1" applyFont="1" applyFill="1" applyBorder="1" applyAlignment="1">
      <alignment horizontal="left" vertical="center"/>
    </xf>
    <xf numFmtId="0" fontId="27" fillId="10" borderId="26" xfId="0" applyFont="1" applyFill="1" applyBorder="1" applyAlignment="1">
      <alignment horizontal="center" vertical="center"/>
    </xf>
    <xf numFmtId="0" fontId="27" fillId="10" borderId="17" xfId="0" applyFont="1" applyFill="1" applyBorder="1" applyAlignment="1">
      <alignment horizontal="center" vertical="center"/>
    </xf>
    <xf numFmtId="0" fontId="25" fillId="0" borderId="46" xfId="0" applyFont="1" applyBorder="1" applyAlignment="1" applyProtection="1">
      <alignment horizontal="center" vertical="center" wrapText="1"/>
      <protection locked="0"/>
    </xf>
    <xf numFmtId="0" fontId="25" fillId="0" borderId="31" xfId="0" applyFont="1" applyBorder="1" applyAlignment="1" applyProtection="1">
      <alignment horizontal="center" vertical="center" wrapText="1"/>
      <protection locked="0"/>
    </xf>
    <xf numFmtId="0" fontId="25" fillId="0" borderId="36" xfId="0" applyFont="1" applyBorder="1" applyAlignment="1" applyProtection="1">
      <alignment horizontal="center" vertical="center" wrapText="1"/>
      <protection locked="0"/>
    </xf>
    <xf numFmtId="165" fontId="96" fillId="5" borderId="5" xfId="1" applyFont="1" applyFill="1" applyBorder="1" applyAlignment="1">
      <alignment horizontal="right" vertical="center"/>
    </xf>
    <xf numFmtId="167" fontId="25" fillId="0" borderId="23" xfId="3" applyNumberFormat="1" applyFont="1" applyBorder="1" applyAlignment="1">
      <alignment horizontal="left" vertical="center" wrapText="1"/>
    </xf>
    <xf numFmtId="167" fontId="25" fillId="0" borderId="24" xfId="3" applyNumberFormat="1" applyFont="1" applyBorder="1" applyAlignment="1">
      <alignment horizontal="left" vertical="center" wrapText="1"/>
    </xf>
    <xf numFmtId="167" fontId="25" fillId="0" borderId="25" xfId="3" applyNumberFormat="1" applyFont="1" applyBorder="1" applyAlignment="1">
      <alignment horizontal="left" vertical="center" wrapText="1"/>
    </xf>
    <xf numFmtId="167" fontId="31" fillId="19" borderId="22" xfId="4" applyNumberFormat="1" applyFont="1" applyFill="1" applyBorder="1" applyAlignment="1">
      <alignment horizontal="center" vertical="center"/>
    </xf>
    <xf numFmtId="167" fontId="31" fillId="19" borderId="3" xfId="4" applyNumberFormat="1" applyFont="1" applyFill="1" applyBorder="1" applyAlignment="1">
      <alignment horizontal="center" vertical="center"/>
    </xf>
    <xf numFmtId="0" fontId="67" fillId="3" borderId="2" xfId="3" applyFont="1" applyFill="1" applyBorder="1" applyAlignment="1">
      <alignment horizontal="left" vertical="center" wrapText="1"/>
    </xf>
    <xf numFmtId="0" fontId="67" fillId="3" borderId="3" xfId="3" applyFont="1" applyFill="1" applyBorder="1" applyAlignment="1">
      <alignment horizontal="left" vertical="center" wrapText="1"/>
    </xf>
    <xf numFmtId="167" fontId="31" fillId="2" borderId="2" xfId="6" applyNumberFormat="1" applyFont="1" applyFill="1" applyBorder="1" applyAlignment="1">
      <alignment horizontal="center" vertical="center"/>
    </xf>
    <xf numFmtId="167" fontId="31" fillId="2" borderId="51" xfId="6" applyNumberFormat="1" applyFont="1" applyFill="1" applyBorder="1" applyAlignment="1">
      <alignment horizontal="center" vertical="center"/>
    </xf>
    <xf numFmtId="167" fontId="31" fillId="17" borderId="22" xfId="5" applyNumberFormat="1" applyFont="1" applyFill="1" applyBorder="1" applyAlignment="1">
      <alignment horizontal="center" vertical="center"/>
    </xf>
    <xf numFmtId="167" fontId="31" fillId="17" borderId="51" xfId="5" applyNumberFormat="1" applyFont="1" applyFill="1" applyBorder="1" applyAlignment="1">
      <alignment horizontal="center" vertical="center"/>
    </xf>
    <xf numFmtId="167" fontId="31" fillId="6" borderId="22" xfId="5" applyNumberFormat="1" applyFont="1" applyFill="1" applyBorder="1" applyAlignment="1">
      <alignment horizontal="center" vertical="center"/>
    </xf>
    <xf numFmtId="167" fontId="31" fillId="6" borderId="51" xfId="5" applyNumberFormat="1" applyFont="1" applyFill="1" applyBorder="1" applyAlignment="1">
      <alignment horizontal="center" vertical="center"/>
    </xf>
  </cellXfs>
  <cellStyles count="8">
    <cellStyle name="Currency" xfId="1" builtinId="4"/>
    <cellStyle name="Gut 2" xfId="6" xr:uid="{00000000-0005-0000-0000-000001000000}"/>
    <cellStyle name="Hyperlink" xfId="7" builtinId="8"/>
    <cellStyle name="Neutral 2" xfId="5" xr:uid="{00000000-0005-0000-0000-000003000000}"/>
    <cellStyle name="Normal" xfId="0" builtinId="0"/>
    <cellStyle name="Percent" xfId="2" builtinId="5"/>
    <cellStyle name="Schlecht 2" xfId="4" xr:uid="{00000000-0005-0000-0000-000006000000}"/>
    <cellStyle name="Standard 2" xfId="3" xr:uid="{00000000-0005-0000-0000-000007000000}"/>
  </cellStyles>
  <dxfs count="368">
    <dxf>
      <fill>
        <patternFill>
          <bgColor theme="0"/>
        </patternFill>
      </fill>
    </dxf>
    <dxf>
      <font>
        <b/>
        <i val="0"/>
        <color theme="0"/>
      </font>
      <fill>
        <patternFill patternType="gray125">
          <bgColor rgb="FFC00000"/>
        </patternFill>
      </fill>
    </dxf>
    <dxf>
      <font>
        <b/>
        <i val="0"/>
        <color theme="0"/>
      </font>
      <fill>
        <patternFill patternType="gray125">
          <bgColor rgb="FFC00000"/>
        </patternFill>
      </fill>
    </dxf>
    <dxf>
      <font>
        <b/>
        <i val="0"/>
        <color theme="0"/>
      </font>
      <fill>
        <patternFill patternType="gray125">
          <bgColor rgb="FFC00000"/>
        </patternFill>
      </fill>
    </dxf>
    <dxf>
      <font>
        <b/>
        <i val="0"/>
        <color theme="0"/>
      </font>
      <fill>
        <patternFill patternType="gray125">
          <bgColor rgb="FFC00000"/>
        </patternFill>
      </fill>
    </dxf>
    <dxf>
      <font>
        <b/>
        <i val="0"/>
        <color theme="0"/>
      </font>
      <fill>
        <patternFill patternType="gray125">
          <bgColor rgb="FFC00000"/>
        </patternFill>
      </fill>
    </dxf>
    <dxf>
      <fill>
        <patternFill>
          <bgColor rgb="FFFF0000"/>
        </patternFill>
      </fill>
    </dxf>
    <dxf>
      <fill>
        <patternFill>
          <bgColor rgb="FFFFC000"/>
        </patternFill>
      </fill>
    </dxf>
    <dxf>
      <fill>
        <patternFill>
          <bgColor rgb="FFFFFF00"/>
        </patternFill>
      </fill>
    </dxf>
    <dxf>
      <font>
        <b/>
        <i val="0"/>
        <strike val="0"/>
      </font>
      <fill>
        <patternFill>
          <bgColor rgb="FF92D050"/>
        </patternFill>
      </fill>
    </dxf>
    <dxf>
      <font>
        <b/>
        <i val="0"/>
        <color rgb="FFC00000"/>
      </font>
      <fill>
        <patternFill>
          <bgColor rgb="FFFF9999"/>
        </patternFill>
      </fill>
    </dxf>
    <dxf>
      <font>
        <b/>
        <i val="0"/>
        <color theme="5" tint="-0.24994659260841701"/>
      </font>
      <fill>
        <patternFill>
          <bgColor theme="5" tint="0.59996337778862885"/>
        </patternFill>
      </fill>
    </dxf>
    <dxf>
      <font>
        <b/>
        <i val="0"/>
        <color theme="7" tint="-0.24994659260841701"/>
      </font>
      <fill>
        <patternFill>
          <bgColor theme="7" tint="0.59996337778862885"/>
        </patternFill>
      </fill>
    </dxf>
    <dxf>
      <font>
        <b/>
        <i val="0"/>
        <color theme="9" tint="-0.24994659260841701"/>
      </font>
      <fill>
        <patternFill>
          <bgColor theme="9" tint="0.59996337778862885"/>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i val="0"/>
        <color rgb="FFC00000"/>
      </font>
      <border>
        <vertical/>
        <horizontal/>
      </border>
    </dxf>
    <dxf>
      <font>
        <b val="0"/>
        <i/>
        <color theme="4"/>
      </font>
      <fill>
        <patternFill>
          <bgColor theme="0"/>
        </patternFill>
      </fill>
    </dxf>
    <dxf>
      <font>
        <color rgb="FF9C0006"/>
      </font>
      <fill>
        <patternFill>
          <bgColor rgb="FFFFC7CE"/>
        </patternFill>
      </fill>
    </dxf>
    <dxf>
      <font>
        <color rgb="FFC00000"/>
      </font>
    </dxf>
    <dxf>
      <font>
        <color theme="8"/>
      </font>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rgb="FF9C0006"/>
      </font>
      <fill>
        <patternFill>
          <bgColor rgb="FFFFC7CE"/>
        </patternFill>
      </fill>
    </dxf>
    <dxf>
      <font>
        <b val="0"/>
        <i/>
        <color theme="4"/>
      </font>
      <fill>
        <patternFill>
          <bgColor rgb="FFFFC7CE"/>
        </patternFill>
      </fill>
    </dxf>
    <dxf>
      <font>
        <b val="0"/>
        <i/>
        <color theme="4"/>
      </font>
      <fill>
        <patternFill>
          <bgColor rgb="FFFFC7CE"/>
        </patternFill>
      </fill>
    </dxf>
    <dxf>
      <font>
        <color rgb="FF9C0006"/>
      </font>
      <fill>
        <patternFill>
          <bgColor rgb="FFFFC7CE"/>
        </patternFill>
      </fill>
    </dxf>
    <dxf>
      <font>
        <b val="0"/>
        <i/>
        <color theme="4"/>
      </font>
      <fill>
        <patternFill>
          <bgColor rgb="FFFFC7CE"/>
        </patternFill>
      </fill>
    </dxf>
    <dxf>
      <font>
        <b val="0"/>
        <i/>
        <color theme="4"/>
      </font>
      <fill>
        <patternFill>
          <bgColor rgb="FFFFC7CE"/>
        </patternFill>
      </fill>
    </dxf>
    <dxf>
      <font>
        <color rgb="FF9C0006"/>
      </font>
      <fill>
        <patternFill>
          <bgColor rgb="FFFFC7CE"/>
        </patternFill>
      </fill>
    </dxf>
    <dxf>
      <font>
        <b val="0"/>
        <i/>
        <color theme="4"/>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i val="0"/>
        <color rgb="FFC00000"/>
      </font>
      <border>
        <vertical/>
        <horizontal/>
      </border>
    </dxf>
    <dxf>
      <font>
        <b val="0"/>
        <i/>
        <color theme="4"/>
      </font>
      <fill>
        <patternFill>
          <bgColor theme="0"/>
        </patternFill>
      </fill>
    </dxf>
    <dxf>
      <font>
        <color rgb="FF9C0006"/>
      </font>
      <fill>
        <patternFill>
          <bgColor rgb="FFFFC7CE"/>
        </patternFill>
      </fill>
    </dxf>
    <dxf>
      <font>
        <color rgb="FFC00000"/>
      </font>
    </dxf>
    <dxf>
      <font>
        <color theme="8"/>
      </font>
    </dxf>
    <dxf>
      <font>
        <color rgb="FFC00000"/>
      </font>
    </dxf>
    <dxf>
      <font>
        <color theme="8"/>
      </font>
    </dxf>
    <dxf>
      <font>
        <color theme="8"/>
      </font>
    </dxf>
    <dxf>
      <font>
        <color rgb="FFC00000"/>
      </font>
    </dxf>
    <dxf>
      <font>
        <color rgb="FFC00000"/>
      </font>
    </dxf>
    <dxf>
      <font>
        <color theme="8"/>
      </font>
    </dxf>
    <dxf>
      <font>
        <color rgb="FFC00000"/>
      </font>
    </dxf>
    <dxf>
      <font>
        <color theme="8"/>
      </font>
    </dxf>
    <dxf>
      <font>
        <color rgb="FFC00000"/>
      </font>
    </dxf>
    <dxf>
      <font>
        <color theme="8"/>
      </font>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i val="0"/>
        <color rgb="FFC00000"/>
      </font>
      <border>
        <vertical/>
        <horizontal/>
      </border>
    </dxf>
    <dxf>
      <font>
        <b val="0"/>
        <i/>
        <color theme="4"/>
      </font>
      <fill>
        <patternFill>
          <bgColor theme="0"/>
        </patternFill>
      </fill>
    </dxf>
    <dxf>
      <font>
        <b val="0"/>
        <i/>
        <color theme="4"/>
      </font>
      <fill>
        <patternFill>
          <bgColor theme="0"/>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b/>
        <i val="0"/>
        <color rgb="FFC00000"/>
      </font>
      <border>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i val="0"/>
        <color rgb="FFC00000"/>
      </font>
      <border>
        <vertical/>
        <horizontal/>
      </border>
    </dxf>
    <dxf>
      <font>
        <b val="0"/>
        <i/>
        <color theme="4"/>
      </font>
      <fill>
        <patternFill>
          <bgColor theme="0"/>
        </patternFill>
      </fill>
    </dxf>
    <dxf>
      <font>
        <color rgb="FF9C0006"/>
      </font>
      <fill>
        <patternFill>
          <bgColor rgb="FFFFC7CE"/>
        </patternFill>
      </fill>
    </dxf>
    <dxf>
      <font>
        <color rgb="FF9C0006"/>
      </font>
      <fill>
        <patternFill>
          <bgColor rgb="FFFFC7CE"/>
        </patternFill>
      </fill>
    </dxf>
    <dxf>
      <font>
        <b val="0"/>
        <i/>
        <color theme="4"/>
      </font>
      <fill>
        <patternFill>
          <bgColor theme="0"/>
        </patternFill>
      </fill>
    </dxf>
    <dxf>
      <font>
        <b/>
        <i val="0"/>
        <color rgb="FFC00000"/>
      </font>
      <border>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i val="0"/>
        <color rgb="FFC00000"/>
      </font>
      <border>
        <vertical/>
        <horizontal/>
      </border>
    </dxf>
    <dxf>
      <font>
        <b val="0"/>
        <i/>
        <color theme="4"/>
      </font>
      <fill>
        <patternFill>
          <bgColor theme="0"/>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i val="0"/>
        <color rgb="FFC00000"/>
      </font>
      <border>
        <vertical/>
        <horizontal/>
      </border>
    </dxf>
    <dxf>
      <font>
        <b val="0"/>
        <i/>
        <color theme="4"/>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border>
        <vertical/>
        <horizontal/>
      </border>
    </dxf>
    <dxf>
      <border>
        <left style="thin">
          <color rgb="FF9C0006"/>
        </left>
        <right style="thin">
          <color rgb="FF9C0006"/>
        </right>
        <top style="thin">
          <color rgb="FF9C0006"/>
        </top>
        <bottom style="thin">
          <color rgb="FF9C0006"/>
        </bottom>
      </border>
    </dxf>
    <dxf>
      <font>
        <b val="0"/>
        <i/>
        <color theme="4"/>
      </font>
      <fill>
        <patternFill>
          <bgColor theme="0"/>
        </patternFill>
      </fill>
    </dxf>
    <dxf>
      <font>
        <color rgb="FF9C0006"/>
      </font>
      <fill>
        <patternFill>
          <bgColor rgb="FFFFC7CE"/>
        </patternFill>
      </fill>
    </dxf>
    <dxf>
      <font>
        <b/>
        <i val="0"/>
        <color rgb="FFC00000"/>
      </font>
      <border>
        <vertical/>
        <horizontal/>
      </border>
    </dxf>
    <dxf>
      <font>
        <b val="0"/>
        <i/>
        <color theme="4"/>
      </font>
      <fill>
        <patternFill>
          <bgColor theme="0"/>
        </patternFill>
      </fill>
    </dxf>
    <dxf>
      <font>
        <b val="0"/>
        <i/>
        <color theme="4"/>
      </font>
      <fill>
        <patternFill>
          <bgColor theme="0"/>
        </patternFill>
      </fill>
    </dxf>
    <dxf>
      <font>
        <b/>
        <i val="0"/>
        <color rgb="FFC00000"/>
      </font>
      <border>
        <vertical/>
        <horizontal/>
      </border>
    </dxf>
    <dxf>
      <font>
        <color rgb="FF9C0006"/>
      </font>
      <fill>
        <patternFill>
          <bgColor rgb="FFFFC7CE"/>
        </patternFill>
      </fill>
    </dxf>
    <dxf>
      <font>
        <b val="0"/>
        <i/>
        <color theme="4"/>
      </font>
      <fill>
        <patternFill>
          <bgColor theme="0"/>
        </patternFill>
      </fill>
    </dxf>
    <dxf>
      <font>
        <b/>
        <i val="0"/>
        <color rgb="FFC00000"/>
      </font>
      <border>
        <vertical/>
        <horizontal/>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b/>
        <i val="0"/>
        <color rgb="FFC00000"/>
      </font>
      <border>
        <vertical/>
        <horizontal/>
      </border>
    </dxf>
    <dxf>
      <font>
        <b val="0"/>
        <i/>
        <color theme="4"/>
      </font>
      <fill>
        <patternFill>
          <bgColor theme="0"/>
        </patternFill>
      </fill>
    </dxf>
    <dxf>
      <font>
        <color rgb="FF9C0006"/>
      </font>
      <fill>
        <patternFill>
          <bgColor rgb="FFFFC7CE"/>
        </patternFill>
      </fill>
    </dxf>
    <dxf>
      <font>
        <b val="0"/>
        <i/>
        <color theme="4"/>
      </font>
      <fill>
        <patternFill>
          <bgColor theme="0"/>
        </patternFill>
      </fill>
    </dxf>
    <dxf>
      <font>
        <b/>
        <i val="0"/>
        <color rgb="FFC00000"/>
      </font>
      <border>
        <vertical/>
        <horizontal/>
      </border>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b val="0"/>
        <i/>
        <color theme="4"/>
      </font>
      <fill>
        <patternFill>
          <bgColor theme="0"/>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b/>
        <i val="0"/>
        <color rgb="FFC00000"/>
      </font>
      <border>
        <vertical/>
        <horizontal/>
      </border>
    </dxf>
    <dxf>
      <font>
        <color rgb="FF9C0006"/>
      </font>
      <fill>
        <patternFill>
          <bgColor rgb="FFFFC7CE"/>
        </patternFill>
      </fill>
    </dxf>
    <dxf>
      <font>
        <b val="0"/>
        <i/>
        <color theme="4"/>
      </font>
      <fill>
        <patternFill>
          <bgColor theme="0"/>
        </patternFill>
      </fill>
    </dxf>
    <dxf>
      <font>
        <b/>
        <i val="0"/>
        <color rgb="FFC00000"/>
      </font>
      <border>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b val="0"/>
        <i/>
        <color theme="4"/>
      </font>
      <fill>
        <patternFill>
          <bgColor theme="0"/>
        </patternFill>
      </fill>
    </dxf>
    <dxf>
      <font>
        <b/>
        <i val="0"/>
        <color rgb="FFC00000"/>
      </font>
      <border>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C00000"/>
      </font>
    </dxf>
    <dxf>
      <font>
        <color theme="8"/>
      </font>
    </dxf>
    <dxf>
      <font>
        <color rgb="FFC00000"/>
      </font>
    </dxf>
    <dxf>
      <font>
        <color theme="8"/>
      </font>
    </dxf>
    <dxf>
      <font>
        <color theme="8"/>
      </font>
    </dxf>
    <dxf>
      <font>
        <color rgb="FFC00000"/>
      </font>
    </dxf>
    <dxf>
      <font>
        <color rgb="FFC00000"/>
      </font>
    </dxf>
    <dxf>
      <font>
        <color theme="8"/>
      </font>
    </dxf>
    <dxf>
      <font>
        <color rgb="FFC00000"/>
      </font>
    </dxf>
    <dxf>
      <font>
        <color theme="8"/>
      </font>
    </dxf>
    <dxf>
      <font>
        <color rgb="FFC00000"/>
      </font>
    </dxf>
    <dxf>
      <font>
        <color theme="8"/>
      </font>
    </dxf>
    <dxf>
      <font>
        <color theme="8"/>
      </font>
    </dxf>
    <dxf>
      <font>
        <color rgb="FFC00000"/>
      </font>
    </dxf>
    <dxf>
      <font>
        <color rgb="FFC00000"/>
      </font>
    </dxf>
    <dxf>
      <font>
        <color theme="8"/>
      </font>
    </dxf>
    <dxf>
      <font>
        <color theme="8"/>
      </font>
    </dxf>
    <dxf>
      <font>
        <color rgb="FFC00000"/>
      </font>
    </dxf>
    <dxf>
      <font>
        <color rgb="FFC00000"/>
      </font>
    </dxf>
    <dxf>
      <font>
        <color theme="8"/>
      </font>
    </dxf>
    <dxf>
      <font>
        <color rgb="FFC00000"/>
      </font>
    </dxf>
    <dxf>
      <font>
        <color theme="8"/>
      </font>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0" tint="-0.14996795556505021"/>
      </font>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0" tint="-0.14996795556505021"/>
      </font>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0" tint="-0.14996795556505021"/>
      </font>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b val="0"/>
        <i/>
        <color theme="4"/>
      </font>
      <fill>
        <patternFill>
          <bgColor theme="0"/>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b/>
        <i val="0"/>
        <color rgb="FFC00000"/>
      </font>
      <border>
        <vertical/>
        <horizontal/>
      </border>
    </dxf>
    <dxf>
      <font>
        <color rgb="FF9C0006"/>
      </font>
      <fill>
        <patternFill>
          <bgColor rgb="FFFFC7CE"/>
        </patternFill>
      </fill>
    </dxf>
    <dxf>
      <font>
        <color rgb="FF9C0006"/>
      </font>
      <fill>
        <patternFill>
          <bgColor rgb="FFFFC7CE"/>
        </patternFill>
      </fill>
    </dxf>
    <dxf>
      <font>
        <b val="0"/>
        <i/>
        <color theme="4"/>
      </font>
      <fill>
        <patternFill>
          <bgColor theme="0"/>
        </patternFill>
      </fill>
    </dxf>
    <dxf>
      <font>
        <b/>
        <i val="0"/>
        <color rgb="FFC00000"/>
      </font>
      <border>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b/>
        <i val="0"/>
        <color rgb="FFC00000"/>
      </font>
      <border>
        <vertical/>
        <horizontal/>
      </border>
    </dxf>
    <dxf>
      <font>
        <b val="0"/>
        <i/>
        <color theme="4"/>
      </font>
      <fill>
        <patternFill>
          <bgColor theme="0"/>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i val="0"/>
        <color rgb="FFC00000"/>
      </font>
      <border>
        <vertical/>
        <horizontal/>
      </border>
    </dxf>
    <dxf>
      <font>
        <b val="0"/>
        <i/>
        <color theme="4"/>
      </font>
      <fill>
        <patternFill>
          <bgColor theme="0"/>
        </patternFill>
      </fill>
    </dxf>
    <dxf>
      <font>
        <color rgb="FF9C0006"/>
      </font>
      <fill>
        <patternFill>
          <bgColor rgb="FFFFC7CE"/>
        </patternFill>
      </fill>
    </dxf>
    <dxf>
      <font>
        <color rgb="FF9C0006"/>
      </font>
      <fill>
        <patternFill>
          <bgColor rgb="FFFFC7CE"/>
        </patternFill>
      </fill>
    </dxf>
    <dxf>
      <font>
        <b/>
        <i val="0"/>
        <color rgb="FFC00000"/>
      </font>
      <border>
        <vertical/>
        <horizontal/>
      </border>
    </dxf>
    <dxf>
      <font>
        <b val="0"/>
        <i/>
        <color theme="4"/>
      </font>
      <fill>
        <patternFill>
          <bgColor theme="0"/>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val="0"/>
        <i/>
        <color theme="4"/>
      </font>
      <fill>
        <patternFill>
          <bgColor theme="0"/>
        </patternFill>
      </fill>
    </dxf>
    <dxf>
      <font>
        <b/>
        <i val="0"/>
        <color rgb="FFC00000"/>
      </font>
      <border>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color theme="4"/>
      </font>
      <fill>
        <patternFill>
          <bgColor theme="0"/>
        </patternFill>
      </fill>
    </dxf>
    <dxf>
      <font>
        <b/>
        <i val="0"/>
        <color rgb="FFC00000"/>
      </font>
      <border>
        <vertical/>
        <horizontal/>
      </border>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b/>
        <i val="0"/>
        <color rgb="FFC00000"/>
      </font>
      <border>
        <vertical/>
        <horizontal/>
      </border>
    </dxf>
    <dxf>
      <font>
        <b val="0"/>
        <i/>
        <color theme="4"/>
      </font>
      <fill>
        <patternFill>
          <bgColor theme="0"/>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i val="0"/>
        <color rgb="FFC00000"/>
      </font>
      <border>
        <vertical/>
        <horizontal/>
      </border>
    </dxf>
    <dxf>
      <font>
        <b val="0"/>
        <i/>
        <color theme="4"/>
      </font>
      <fill>
        <patternFill>
          <bgColor theme="0"/>
        </patternFill>
      </fill>
    </dxf>
    <dxf>
      <font>
        <color theme="8"/>
      </font>
    </dxf>
    <dxf>
      <font>
        <color rgb="FFC00000"/>
      </font>
    </dxf>
    <dxf>
      <font>
        <color theme="8"/>
      </font>
    </dxf>
    <dxf>
      <font>
        <color rgb="FFC00000"/>
      </font>
    </dxf>
    <dxf>
      <font>
        <color theme="8"/>
      </font>
    </dxf>
    <dxf>
      <font>
        <color rgb="FFC00000"/>
      </font>
    </dxf>
    <dxf>
      <font>
        <color theme="8"/>
      </font>
    </dxf>
    <dxf>
      <font>
        <color rgb="FFC00000"/>
      </font>
    </dxf>
    <dxf>
      <font>
        <color rgb="FFC00000"/>
      </font>
    </dxf>
    <dxf>
      <font>
        <color theme="8"/>
      </font>
    </dxf>
    <dxf>
      <font>
        <color theme="8"/>
      </font>
    </dxf>
    <dxf>
      <font>
        <color rgb="FFC00000"/>
      </font>
    </dxf>
    <dxf>
      <font>
        <color rgb="FFC00000"/>
      </font>
    </dxf>
    <dxf>
      <font>
        <color theme="8"/>
      </font>
    </dxf>
    <dxf>
      <font>
        <color rgb="FFC00000"/>
      </font>
    </dxf>
    <dxf>
      <font>
        <color theme="8"/>
      </font>
    </dxf>
    <dxf>
      <font>
        <color theme="8"/>
      </font>
    </dxf>
    <dxf>
      <font>
        <color rgb="FFC00000"/>
      </font>
    </dxf>
    <dxf>
      <font>
        <color rgb="FFC00000"/>
      </font>
    </dxf>
    <dxf>
      <font>
        <color theme="8"/>
      </font>
    </dxf>
    <dxf>
      <font>
        <color rgb="FFC00000"/>
      </font>
    </dxf>
    <dxf>
      <font>
        <color theme="8"/>
      </font>
    </dxf>
    <dxf>
      <font>
        <color rgb="FFC00000"/>
      </font>
    </dxf>
    <dxf>
      <font>
        <color theme="8"/>
      </font>
    </dxf>
    <dxf>
      <font>
        <color rgb="FFC00000"/>
      </font>
    </dxf>
    <dxf>
      <font>
        <color theme="8"/>
      </font>
    </dxf>
    <dxf>
      <font>
        <color rgb="FFC00000"/>
      </font>
    </dxf>
    <dxf>
      <font>
        <color theme="8"/>
      </font>
    </dxf>
    <dxf>
      <font>
        <color rgb="FFC00000"/>
      </font>
    </dxf>
    <dxf>
      <font>
        <color theme="8"/>
      </font>
    </dxf>
    <dxf>
      <font>
        <color theme="8"/>
      </font>
    </dxf>
    <dxf>
      <font>
        <color rgb="FFC00000"/>
      </font>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5"/>
      </font>
      <fill>
        <patternFill>
          <bgColor theme="6" tint="0.59996337778862885"/>
        </patternFill>
      </fill>
    </dxf>
    <dxf>
      <font>
        <color theme="0" tint="-0.14996795556505021"/>
      </font>
    </dxf>
    <dxf>
      <font>
        <color theme="5"/>
      </font>
      <fill>
        <patternFill>
          <bgColor theme="6" tint="0.59996337778862885"/>
        </patternFill>
      </fill>
    </dxf>
    <dxf>
      <font>
        <color theme="0" tint="-0.14996795556505021"/>
      </font>
    </dxf>
    <dxf>
      <font>
        <color theme="0" tint="-0.14996795556505021"/>
      </font>
    </dxf>
    <dxf>
      <font>
        <color theme="5"/>
      </font>
      <fill>
        <patternFill>
          <bgColor theme="6" tint="0.59996337778862885"/>
        </patternFill>
      </fill>
    </dxf>
  </dxfs>
  <tableStyles count="0" defaultTableStyle="TableStyleMedium2" defaultPivotStyle="PivotStyleLight16"/>
  <colors>
    <mruColors>
      <color rgb="FF4472C4"/>
      <color rgb="FFCC0000"/>
      <color rgb="FFFF66CC"/>
      <color rgb="FF9966FF"/>
      <color rgb="FFFF99FF"/>
      <color rgb="FFFF99CC"/>
      <color rgb="FFFF66FF"/>
      <color rgb="FFCC66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22411</xdr:colOff>
      <xdr:row>23</xdr:row>
      <xdr:rowOff>0</xdr:rowOff>
    </xdr:from>
    <xdr:to>
      <xdr:col>2</xdr:col>
      <xdr:colOff>0</xdr:colOff>
      <xdr:row>24</xdr:row>
      <xdr:rowOff>11206</xdr:rowOff>
    </xdr:to>
    <xdr:sp macro="" textlink="">
      <xdr:nvSpPr>
        <xdr:cNvPr id="2" name="Rechteck 1">
          <a:extLst>
            <a:ext uri="{FF2B5EF4-FFF2-40B4-BE49-F238E27FC236}">
              <a16:creationId xmlns:a16="http://schemas.microsoft.com/office/drawing/2014/main" id="{00000000-0008-0000-0400-000002000000}"/>
            </a:ext>
          </a:extLst>
        </xdr:cNvPr>
        <xdr:cNvSpPr/>
      </xdr:nvSpPr>
      <xdr:spPr>
        <a:xfrm>
          <a:off x="638735" y="5860676"/>
          <a:ext cx="2465294" cy="425824"/>
        </a:xfrm>
        <a:prstGeom prst="rect">
          <a:avLst/>
        </a:prstGeom>
        <a:pattFill prst="pct10">
          <a:fgClr>
            <a:schemeClr val="tx1"/>
          </a:fgClr>
          <a:bgClr>
            <a:srgbClr val="C00000"/>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LU"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N159"/>
  <sheetViews>
    <sheetView showGridLines="0" tabSelected="1" zoomScale="70" zoomScaleNormal="70" workbookViewId="0">
      <selection activeCell="B11" sqref="B11"/>
    </sheetView>
  </sheetViews>
  <sheetFormatPr defaultColWidth="11.44140625" defaultRowHeight="14.4" outlineLevelRow="2"/>
  <cols>
    <col min="1" max="1" width="12.6640625" style="202" customWidth="1"/>
    <col min="2" max="2" width="70.6640625" style="203" customWidth="1"/>
    <col min="3" max="3" width="25.6640625" style="203" customWidth="1"/>
    <col min="4" max="4" width="18.6640625" style="208" customWidth="1"/>
    <col min="5" max="5" width="5.6640625" style="203" customWidth="1"/>
    <col min="6" max="6" width="18.6640625" style="211" customWidth="1"/>
    <col min="7" max="8" width="18.6640625" style="209" customWidth="1"/>
    <col min="9" max="9" width="40.6640625" style="209" customWidth="1"/>
    <col min="10" max="10" width="15.6640625" style="210" customWidth="1"/>
    <col min="11" max="11" width="13.33203125" style="191" hidden="1" customWidth="1"/>
    <col min="12" max="12" width="20.6640625" style="45" hidden="1" customWidth="1"/>
    <col min="13" max="13" width="20.6640625" style="192" hidden="1" customWidth="1"/>
    <col min="14" max="14" width="44.6640625" style="191" hidden="1" customWidth="1"/>
    <col min="15" max="16384" width="11.44140625" style="191"/>
  </cols>
  <sheetData>
    <row r="1" spans="1:14" s="358" customFormat="1" ht="39">
      <c r="A1" s="357" t="s">
        <v>557</v>
      </c>
      <c r="B1" s="368"/>
      <c r="C1" s="368"/>
      <c r="D1" s="368"/>
      <c r="E1" s="368"/>
      <c r="F1" s="368"/>
      <c r="G1" s="368"/>
      <c r="H1" s="368"/>
      <c r="I1" s="368"/>
      <c r="J1" s="368"/>
      <c r="K1" s="446"/>
      <c r="L1" s="359"/>
      <c r="M1" s="360"/>
    </row>
    <row r="2" spans="1:14" s="358" customFormat="1" ht="20.100000000000001" customHeight="1">
      <c r="A2" s="564"/>
      <c r="B2" s="565"/>
      <c r="C2" s="565"/>
      <c r="D2" s="565"/>
      <c r="E2" s="565"/>
      <c r="F2" s="565"/>
      <c r="G2" s="565"/>
      <c r="H2" s="567" t="s">
        <v>661</v>
      </c>
      <c r="I2" s="566" t="s">
        <v>662</v>
      </c>
      <c r="J2" s="565"/>
      <c r="K2" s="446"/>
      <c r="L2" s="359"/>
      <c r="M2" s="360"/>
    </row>
    <row r="3" spans="1:14" ht="20.100000000000001" customHeight="1" thickBot="1">
      <c r="A3" s="188"/>
      <c r="B3" s="193"/>
      <c r="C3" s="194"/>
      <c r="D3" s="194"/>
      <c r="E3" s="194"/>
      <c r="F3" s="461"/>
      <c r="G3" s="462"/>
      <c r="H3" s="467" t="s">
        <v>478</v>
      </c>
      <c r="I3" s="468" t="s">
        <v>450</v>
      </c>
      <c r="J3" s="429"/>
      <c r="K3" s="447"/>
    </row>
    <row r="4" spans="1:14" ht="30" customHeight="1">
      <c r="A4" s="195"/>
      <c r="B4" s="377"/>
      <c r="C4" s="196"/>
      <c r="D4" s="196"/>
      <c r="E4" s="196"/>
      <c r="F4" s="196"/>
      <c r="G4" s="196"/>
      <c r="H4" s="196"/>
      <c r="I4" s="196"/>
      <c r="J4" s="196"/>
      <c r="K4" s="196"/>
      <c r="L4" s="600"/>
      <c r="M4" s="600"/>
    </row>
    <row r="5" spans="1:14" ht="24" thickBot="1">
      <c r="A5" s="463" t="s">
        <v>536</v>
      </c>
      <c r="B5" s="463"/>
      <c r="C5" s="232"/>
      <c r="D5" s="198" t="s">
        <v>460</v>
      </c>
      <c r="E5" s="232"/>
      <c r="F5" s="198" t="s">
        <v>125</v>
      </c>
      <c r="G5" s="198" t="s">
        <v>126</v>
      </c>
      <c r="H5" s="198" t="s">
        <v>454</v>
      </c>
      <c r="I5" s="198" t="s">
        <v>455</v>
      </c>
      <c r="J5" s="198" t="s">
        <v>456</v>
      </c>
      <c r="K5" s="198" t="s">
        <v>457</v>
      </c>
      <c r="L5" s="601" t="s">
        <v>458</v>
      </c>
      <c r="M5" s="601" t="s">
        <v>459</v>
      </c>
    </row>
    <row r="6" spans="1:14" s="200" customFormat="1" ht="15" customHeight="1" thickBot="1">
      <c r="A6" s="664" t="s">
        <v>23</v>
      </c>
      <c r="B6" s="666"/>
      <c r="C6" s="666"/>
      <c r="D6" s="667" t="s">
        <v>150</v>
      </c>
      <c r="E6" s="666"/>
      <c r="F6" s="711" t="s">
        <v>24</v>
      </c>
      <c r="G6" s="712"/>
      <c r="H6" s="668" t="s">
        <v>25</v>
      </c>
      <c r="I6" s="668" t="s">
        <v>26</v>
      </c>
      <c r="J6" s="669"/>
      <c r="L6" s="327"/>
      <c r="M6" s="328"/>
    </row>
    <row r="7" spans="1:14" s="200" customFormat="1" ht="30" customHeight="1">
      <c r="A7" s="713" t="s">
        <v>27</v>
      </c>
      <c r="B7" s="719" t="s">
        <v>475</v>
      </c>
      <c r="C7" s="715" t="s">
        <v>116</v>
      </c>
      <c r="D7" s="661" t="s">
        <v>28</v>
      </c>
      <c r="E7" s="721" t="s">
        <v>32</v>
      </c>
      <c r="F7" s="715" t="s">
        <v>114</v>
      </c>
      <c r="G7" s="665" t="s">
        <v>29</v>
      </c>
      <c r="H7" s="671" t="s">
        <v>708</v>
      </c>
      <c r="I7" s="717" t="s">
        <v>706</v>
      </c>
      <c r="J7" s="663" t="s">
        <v>379</v>
      </c>
      <c r="K7" s="199"/>
      <c r="L7" s="73" t="s">
        <v>432</v>
      </c>
      <c r="M7" s="74" t="s">
        <v>433</v>
      </c>
    </row>
    <row r="8" spans="1:14" s="200" customFormat="1" ht="30" customHeight="1" thickBot="1">
      <c r="A8" s="714"/>
      <c r="B8" s="720"/>
      <c r="C8" s="716"/>
      <c r="D8" s="72" t="s">
        <v>30</v>
      </c>
      <c r="E8" s="722"/>
      <c r="F8" s="716"/>
      <c r="G8" s="652" t="s">
        <v>30</v>
      </c>
      <c r="H8" s="653" t="s">
        <v>30</v>
      </c>
      <c r="I8" s="718"/>
      <c r="J8" s="672" t="s">
        <v>705</v>
      </c>
      <c r="K8" s="199"/>
      <c r="L8" s="75" t="s">
        <v>431</v>
      </c>
      <c r="M8" s="76" t="s">
        <v>430</v>
      </c>
    </row>
    <row r="9" spans="1:14" s="233" customFormat="1" ht="50.1" customHeight="1" outlineLevel="1" thickBot="1">
      <c r="A9" s="688">
        <v>1</v>
      </c>
      <c r="B9" s="706" t="s">
        <v>31</v>
      </c>
      <c r="C9" s="707"/>
      <c r="D9" s="707"/>
      <c r="E9" s="707"/>
      <c r="F9" s="707"/>
      <c r="G9" s="707"/>
      <c r="H9" s="707"/>
      <c r="I9" s="707"/>
      <c r="J9" s="708"/>
      <c r="L9" s="602"/>
      <c r="M9" s="602"/>
    </row>
    <row r="10" spans="1:14" ht="50.1" customHeight="1" outlineLevel="1">
      <c r="A10" s="478" t="s">
        <v>0</v>
      </c>
      <c r="B10" s="543" t="s">
        <v>562</v>
      </c>
      <c r="C10" s="522"/>
      <c r="D10" s="499"/>
      <c r="E10" s="523"/>
      <c r="F10" s="524"/>
      <c r="G10" s="524"/>
      <c r="H10" s="525"/>
      <c r="I10" s="525"/>
      <c r="J10" s="526"/>
      <c r="L10" s="386"/>
      <c r="M10" s="386"/>
    </row>
    <row r="11" spans="1:14" ht="142.5" customHeight="1" outlineLevel="1">
      <c r="A11" s="46" t="s">
        <v>33</v>
      </c>
      <c r="B11" s="47" t="s">
        <v>660</v>
      </c>
      <c r="C11" s="411" t="s">
        <v>694</v>
      </c>
      <c r="D11" s="48">
        <v>5</v>
      </c>
      <c r="E11" s="425" t="s">
        <v>32</v>
      </c>
      <c r="F11" s="49">
        <v>0</v>
      </c>
      <c r="G11" s="48">
        <f>IF(AND(E11="K.O.",F11&lt;D11)+OR(J11="X"),0,1)</f>
        <v>0</v>
      </c>
      <c r="H11" s="356">
        <f>IF(F11="NZ",0,G11*F11)</f>
        <v>0</v>
      </c>
      <c r="I11" s="330" t="str">
        <f t="shared" ref="I11:I17" si="0">IF(F11="NZ","Kommentar obligatorisch!","")</f>
        <v/>
      </c>
      <c r="J11" s="52" t="str">
        <f t="shared" ref="J11:J17" si="1">IF(F11="NZ","X","")</f>
        <v/>
      </c>
      <c r="L11" s="53">
        <f t="shared" ref="L11:L17" si="2">IF(AND(F11="nz",J11=""),D11,0)</f>
        <v>0</v>
      </c>
      <c r="M11" s="54">
        <f t="shared" ref="M11:M17" si="3">COUNTBLANK(I11) + COUNTIF(I11,"Kommentar obligatorisch!")</f>
        <v>1</v>
      </c>
      <c r="N11" s="55"/>
    </row>
    <row r="12" spans="1:14" ht="142.5" customHeight="1" outlineLevel="1">
      <c r="A12" s="46" t="s">
        <v>34</v>
      </c>
      <c r="B12" s="47" t="s">
        <v>659</v>
      </c>
      <c r="C12" s="411" t="s">
        <v>695</v>
      </c>
      <c r="D12" s="48">
        <v>4</v>
      </c>
      <c r="E12" s="425" t="s">
        <v>32</v>
      </c>
      <c r="F12" s="49">
        <v>0</v>
      </c>
      <c r="G12" s="48">
        <f>IF(AND(E12="K.O.",F12&lt;D12)+OR(J12="X"),0,1)</f>
        <v>0</v>
      </c>
      <c r="H12" s="428">
        <f>IF(F12="NZ",0,G12*F12)</f>
        <v>0</v>
      </c>
      <c r="I12" s="330" t="str">
        <f t="shared" si="0"/>
        <v/>
      </c>
      <c r="J12" s="52" t="str">
        <f t="shared" si="1"/>
        <v/>
      </c>
      <c r="L12" s="53">
        <f t="shared" si="2"/>
        <v>0</v>
      </c>
      <c r="M12" s="54">
        <f t="shared" si="3"/>
        <v>1</v>
      </c>
      <c r="N12" s="55"/>
    </row>
    <row r="13" spans="1:14" ht="75" customHeight="1" outlineLevel="1">
      <c r="A13" s="56" t="s">
        <v>35</v>
      </c>
      <c r="B13" s="472" t="s">
        <v>692</v>
      </c>
      <c r="C13" s="351" t="s">
        <v>693</v>
      </c>
      <c r="D13" s="473">
        <v>3</v>
      </c>
      <c r="E13" s="47"/>
      <c r="F13" s="49">
        <v>0</v>
      </c>
      <c r="G13" s="48">
        <f>IF(AND(E13="K.O.",F13&lt;D13),0,1)</f>
        <v>1</v>
      </c>
      <c r="H13" s="428">
        <f t="shared" ref="H13" si="4">IF(F13="NZ",0,G13*F13)</f>
        <v>0</v>
      </c>
      <c r="I13" s="426" t="str">
        <f t="shared" si="0"/>
        <v/>
      </c>
      <c r="J13" s="52" t="str">
        <f t="shared" si="1"/>
        <v/>
      </c>
      <c r="L13" s="53">
        <f t="shared" si="2"/>
        <v>0</v>
      </c>
      <c r="M13" s="54">
        <f t="shared" si="3"/>
        <v>1</v>
      </c>
    </row>
    <row r="14" spans="1:14" ht="83.25" customHeight="1" outlineLevel="1">
      <c r="A14" s="56" t="s">
        <v>485</v>
      </c>
      <c r="B14" s="47" t="s">
        <v>558</v>
      </c>
      <c r="C14" s="351" t="s">
        <v>696</v>
      </c>
      <c r="D14" s="48">
        <v>1</v>
      </c>
      <c r="E14" s="47"/>
      <c r="F14" s="49">
        <v>0</v>
      </c>
      <c r="G14" s="48">
        <f>IF(AND(E14="K.O.",F14&lt;D14),0,1)</f>
        <v>1</v>
      </c>
      <c r="H14" s="428">
        <f t="shared" ref="H14" si="5">IF(F14="NZ",0,G14*F14)</f>
        <v>0</v>
      </c>
      <c r="I14" s="426" t="str">
        <f t="shared" si="0"/>
        <v/>
      </c>
      <c r="J14" s="52" t="str">
        <f t="shared" si="1"/>
        <v/>
      </c>
      <c r="L14" s="53">
        <f t="shared" si="2"/>
        <v>0</v>
      </c>
      <c r="M14" s="54">
        <f t="shared" si="3"/>
        <v>1</v>
      </c>
    </row>
    <row r="15" spans="1:14" ht="49.95" customHeight="1" outlineLevel="1">
      <c r="A15" s="46" t="s">
        <v>486</v>
      </c>
      <c r="B15" s="47" t="s">
        <v>559</v>
      </c>
      <c r="C15" s="412" t="s">
        <v>697</v>
      </c>
      <c r="D15" s="48">
        <v>2</v>
      </c>
      <c r="E15" s="425" t="s">
        <v>32</v>
      </c>
      <c r="F15" s="49">
        <v>0</v>
      </c>
      <c r="G15" s="48">
        <f>IF(AND(E15="K.O.",F15&lt;D15)+OR(J15="X"),0,1)</f>
        <v>0</v>
      </c>
      <c r="H15" s="356">
        <f t="shared" ref="H15" si="6">IF(F15="NZ",0,G15*F15)</f>
        <v>0</v>
      </c>
      <c r="I15" s="355" t="str">
        <f t="shared" si="0"/>
        <v/>
      </c>
      <c r="J15" s="52" t="str">
        <f t="shared" si="1"/>
        <v/>
      </c>
      <c r="L15" s="53">
        <f t="shared" si="2"/>
        <v>0</v>
      </c>
      <c r="M15" s="54">
        <f t="shared" si="3"/>
        <v>1</v>
      </c>
    </row>
    <row r="16" spans="1:14" ht="80.25" customHeight="1" outlineLevel="1">
      <c r="A16" s="56" t="s">
        <v>487</v>
      </c>
      <c r="B16" s="47" t="s">
        <v>560</v>
      </c>
      <c r="C16" s="351" t="s">
        <v>696</v>
      </c>
      <c r="D16" s="48">
        <v>3</v>
      </c>
      <c r="E16" s="47"/>
      <c r="F16" s="49">
        <v>0</v>
      </c>
      <c r="G16" s="48">
        <f>IF(AND(E16="K.O.",F16&lt;D16),0,1)</f>
        <v>1</v>
      </c>
      <c r="H16" s="356">
        <f t="shared" ref="H16" si="7">IF(F16="NZ",0,G16*F16)</f>
        <v>0</v>
      </c>
      <c r="I16" s="355" t="str">
        <f t="shared" si="0"/>
        <v/>
      </c>
      <c r="J16" s="52" t="str">
        <f t="shared" si="1"/>
        <v/>
      </c>
      <c r="L16" s="53">
        <f t="shared" si="2"/>
        <v>0</v>
      </c>
      <c r="M16" s="54">
        <f t="shared" si="3"/>
        <v>1</v>
      </c>
    </row>
    <row r="17" spans="1:13" ht="79.95" customHeight="1" outlineLevel="1">
      <c r="A17" s="56" t="s">
        <v>488</v>
      </c>
      <c r="B17" s="47" t="s">
        <v>561</v>
      </c>
      <c r="C17" s="413" t="s">
        <v>696</v>
      </c>
      <c r="D17" s="48">
        <v>3</v>
      </c>
      <c r="E17" s="47"/>
      <c r="F17" s="49">
        <v>0</v>
      </c>
      <c r="G17" s="48">
        <f>IF(AND(E17="K.O.",F17&lt;D17),0,1)</f>
        <v>1</v>
      </c>
      <c r="H17" s="428">
        <f t="shared" ref="H17" si="8">IF(F17="NZ",0,G17*F17)</f>
        <v>0</v>
      </c>
      <c r="I17" s="426" t="str">
        <f t="shared" si="0"/>
        <v/>
      </c>
      <c r="J17" s="52" t="str">
        <f t="shared" si="1"/>
        <v/>
      </c>
      <c r="L17" s="53">
        <f t="shared" si="2"/>
        <v>0</v>
      </c>
      <c r="M17" s="54">
        <f t="shared" si="3"/>
        <v>1</v>
      </c>
    </row>
    <row r="18" spans="1:13" s="200" customFormat="1" ht="30" customHeight="1" outlineLevel="1">
      <c r="A18" s="336" t="s">
        <v>569</v>
      </c>
      <c r="B18" s="343" t="str">
        <f>B10</f>
        <v>Transparente Abfallwirtschaft: Informationen zu Hol- und Bring-Sammlung und zur Art der Behandlung</v>
      </c>
      <c r="C18" s="337" t="s">
        <v>69</v>
      </c>
      <c r="D18" s="338">
        <f>SUM(D11:D17)</f>
        <v>21</v>
      </c>
      <c r="E18" s="337"/>
      <c r="F18" s="338">
        <f>COUNTIF(F11:F17,"NZ")</f>
        <v>0</v>
      </c>
      <c r="G18" s="338">
        <f>COUNTIF(G11:G17,"0")</f>
        <v>3</v>
      </c>
      <c r="H18" s="338">
        <f>SUM(H11:H17)</f>
        <v>0</v>
      </c>
      <c r="I18" s="338"/>
      <c r="J18" s="340"/>
      <c r="L18" s="346"/>
      <c r="M18" s="346"/>
    </row>
    <row r="19" spans="1:13" s="379" customFormat="1" ht="60" customHeight="1" outlineLevel="1">
      <c r="A19" s="380" t="s">
        <v>1</v>
      </c>
      <c r="B19" s="417" t="s">
        <v>563</v>
      </c>
      <c r="C19" s="544"/>
      <c r="D19" s="387"/>
      <c r="E19" s="418"/>
      <c r="F19" s="388"/>
      <c r="G19" s="388"/>
      <c r="H19" s="389"/>
      <c r="I19" s="389"/>
      <c r="J19" s="384"/>
      <c r="L19" s="390"/>
      <c r="M19" s="390"/>
    </row>
    <row r="20" spans="1:13" ht="70.2" customHeight="1" outlineLevel="1">
      <c r="A20" s="46" t="s">
        <v>36</v>
      </c>
      <c r="B20" s="47" t="s">
        <v>481</v>
      </c>
      <c r="C20" s="351" t="s">
        <v>702</v>
      </c>
      <c r="D20" s="48">
        <v>3</v>
      </c>
      <c r="E20" s="425" t="s">
        <v>32</v>
      </c>
      <c r="F20" s="49">
        <v>0</v>
      </c>
      <c r="G20" s="48">
        <f>IF(AND(E20="K.O.",F20&lt;D20)+OR(J20="X"),0,1)</f>
        <v>0</v>
      </c>
      <c r="H20" s="356">
        <f t="shared" ref="H20" si="9">IF(F20="NZ",0,G20*F20)</f>
        <v>0</v>
      </c>
      <c r="I20" s="355" t="str">
        <f>IF(F20="NZ","Kommentar obligatorisch!","")</f>
        <v/>
      </c>
      <c r="J20" s="52" t="str">
        <f>IF(F20="NZ","X","")</f>
        <v/>
      </c>
      <c r="L20" s="53">
        <f>IF(AND(F20="nz",J20=""),D20,0)</f>
        <v>0</v>
      </c>
      <c r="M20" s="54">
        <f>COUNTBLANK(I20) + COUNTIF(I20,"Kommentar obligatorisch!")</f>
        <v>1</v>
      </c>
    </row>
    <row r="21" spans="1:13" s="345" customFormat="1" ht="30" customHeight="1" outlineLevel="1">
      <c r="A21" s="336" t="s">
        <v>463</v>
      </c>
      <c r="B21" s="336" t="s">
        <v>142</v>
      </c>
      <c r="C21" s="337" t="s">
        <v>69</v>
      </c>
      <c r="D21" s="338">
        <f>SUM(D20:D20)</f>
        <v>3</v>
      </c>
      <c r="E21" s="337"/>
      <c r="F21" s="338">
        <f>COUNTIF(F20,"NZ")</f>
        <v>0</v>
      </c>
      <c r="G21" s="338">
        <f>COUNTIF(G20,"0")</f>
        <v>1</v>
      </c>
      <c r="H21" s="338">
        <f>SUM(H20:H20)</f>
        <v>0</v>
      </c>
      <c r="I21" s="339"/>
      <c r="J21" s="340"/>
      <c r="L21" s="603"/>
      <c r="M21" s="603"/>
    </row>
    <row r="22" spans="1:13" ht="45.75" customHeight="1" outlineLevel="1">
      <c r="A22" s="380" t="s">
        <v>2</v>
      </c>
      <c r="B22" s="414" t="s">
        <v>663</v>
      </c>
      <c r="C22" s="542"/>
      <c r="D22" s="387"/>
      <c r="E22" s="416"/>
      <c r="F22" s="388"/>
      <c r="G22" s="388"/>
      <c r="H22" s="389"/>
      <c r="I22" s="389"/>
      <c r="J22" s="384"/>
      <c r="L22" s="390"/>
      <c r="M22" s="390"/>
    </row>
    <row r="23" spans="1:13" ht="60" customHeight="1" outlineLevel="1">
      <c r="A23" s="46" t="s">
        <v>37</v>
      </c>
      <c r="B23" s="47" t="s">
        <v>564</v>
      </c>
      <c r="C23" s="351" t="s">
        <v>731</v>
      </c>
      <c r="D23" s="48">
        <v>3</v>
      </c>
      <c r="E23" s="425" t="s">
        <v>32</v>
      </c>
      <c r="F23" s="49">
        <v>0</v>
      </c>
      <c r="G23" s="48">
        <f>IF(AND(E23="K.O.",F23&lt;D23)+OR(J23="X"),0,1)</f>
        <v>0</v>
      </c>
      <c r="H23" s="356">
        <f>IF(F23="NZ",0,G23*F23)</f>
        <v>0</v>
      </c>
      <c r="I23" s="355" t="str">
        <f>IF(F23="NZ","Kommentar obligatorisch!","")</f>
        <v/>
      </c>
      <c r="J23" s="52" t="str">
        <f>IF(F23="NZ","X","")</f>
        <v/>
      </c>
      <c r="L23" s="53">
        <f>IF(AND(F23="nz",J23=""),D23,0)</f>
        <v>0</v>
      </c>
      <c r="M23" s="54">
        <f>COUNTBLANK(I23) + COUNTIF(I23,"Kommentar obligatorisch!")</f>
        <v>1</v>
      </c>
    </row>
    <row r="24" spans="1:13" ht="60" customHeight="1" outlineLevel="1">
      <c r="A24" s="46" t="s">
        <v>508</v>
      </c>
      <c r="B24" s="47" t="s">
        <v>565</v>
      </c>
      <c r="C24" s="351" t="s">
        <v>731</v>
      </c>
      <c r="D24" s="48">
        <v>1</v>
      </c>
      <c r="E24" s="425" t="s">
        <v>32</v>
      </c>
      <c r="F24" s="49">
        <v>0</v>
      </c>
      <c r="G24" s="48">
        <f>IF(AND(E24="K.O.",F24&lt;D24)+OR(J24="X"),0,1)</f>
        <v>0</v>
      </c>
      <c r="H24" s="428">
        <f>IF(F24="NZ",0,G24*F24)</f>
        <v>0</v>
      </c>
      <c r="I24" s="426" t="str">
        <f>IF(F24="NZ","Kommentar obligatorisch!","")</f>
        <v/>
      </c>
      <c r="J24" s="52" t="str">
        <f>IF(F24="NZ","X","")</f>
        <v/>
      </c>
      <c r="L24" s="53">
        <f>IF(AND(F24="nz",J24=""),D24,0)</f>
        <v>0</v>
      </c>
      <c r="M24" s="54">
        <f>COUNTBLANK(I24) + COUNTIF(I24,"Kommentar obligatorisch!")</f>
        <v>1</v>
      </c>
    </row>
    <row r="25" spans="1:13" s="199" customFormat="1" ht="30" customHeight="1" outlineLevel="1">
      <c r="A25" s="336" t="s">
        <v>464</v>
      </c>
      <c r="B25" s="343" t="str">
        <f>B22</f>
        <v>Jährliche Information der Abfallerzeuger über das Volumen oder Gewicht der gemischten Siedlungsabfälle</v>
      </c>
      <c r="C25" s="337" t="s">
        <v>69</v>
      </c>
      <c r="D25" s="338">
        <f>SUM(D23,D24)</f>
        <v>4</v>
      </c>
      <c r="E25" s="337"/>
      <c r="F25" s="338">
        <f>COUNTIF(F23:F24,"NZ")</f>
        <v>0</v>
      </c>
      <c r="G25" s="338">
        <f>COUNTIF(G23:G24,"0")</f>
        <v>2</v>
      </c>
      <c r="H25" s="338">
        <f>SUM(H23,H24)</f>
        <v>0</v>
      </c>
      <c r="I25" s="339"/>
      <c r="J25" s="344"/>
      <c r="L25" s="603"/>
      <c r="M25" s="603"/>
    </row>
    <row r="26" spans="1:13" s="199" customFormat="1" ht="30" customHeight="1" thickBot="1">
      <c r="A26" s="64" t="s">
        <v>60</v>
      </c>
      <c r="B26" s="527" t="str">
        <f>B9</f>
        <v xml:space="preserve">Informationen und Beratung der Bürger </v>
      </c>
      <c r="C26" s="333" t="str">
        <f>A26</f>
        <v>Total (1)</v>
      </c>
      <c r="D26" s="528">
        <f>D25+D21+D18</f>
        <v>28</v>
      </c>
      <c r="E26" s="333"/>
      <c r="F26" s="529">
        <f t="shared" ref="F26" si="10">F25+F21+F18</f>
        <v>0</v>
      </c>
      <c r="G26" s="528">
        <f>G25+G21+G18</f>
        <v>6</v>
      </c>
      <c r="H26" s="529">
        <f>H25+H21+H18</f>
        <v>0</v>
      </c>
      <c r="I26" s="530"/>
      <c r="J26" s="531"/>
      <c r="L26" s="604"/>
      <c r="M26" s="604"/>
    </row>
    <row r="27" spans="1:13" s="233" customFormat="1" ht="50.1" customHeight="1" outlineLevel="1" thickBot="1">
      <c r="A27" s="689">
        <v>2</v>
      </c>
      <c r="B27" s="706" t="s">
        <v>537</v>
      </c>
      <c r="C27" s="707"/>
      <c r="D27" s="707"/>
      <c r="E27" s="707"/>
      <c r="F27" s="707"/>
      <c r="G27" s="707"/>
      <c r="H27" s="707"/>
      <c r="I27" s="707"/>
      <c r="J27" s="708"/>
      <c r="L27" s="391"/>
      <c r="M27" s="391"/>
    </row>
    <row r="28" spans="1:13" ht="50.1" customHeight="1" outlineLevel="1">
      <c r="A28" s="535" t="s">
        <v>3</v>
      </c>
      <c r="B28" s="536" t="s">
        <v>538</v>
      </c>
      <c r="C28" s="523"/>
      <c r="D28" s="534"/>
      <c r="E28" s="523"/>
      <c r="F28" s="533"/>
      <c r="G28" s="533"/>
      <c r="H28" s="532"/>
      <c r="I28" s="532"/>
      <c r="J28" s="526"/>
      <c r="L28" s="390"/>
      <c r="M28" s="390"/>
    </row>
    <row r="29" spans="1:13" ht="45" customHeight="1" outlineLevel="1">
      <c r="A29" s="46" t="s">
        <v>38</v>
      </c>
      <c r="B29" s="47" t="s">
        <v>549</v>
      </c>
      <c r="C29" s="351" t="s">
        <v>703</v>
      </c>
      <c r="D29" s="48">
        <v>3</v>
      </c>
      <c r="E29" s="425" t="s">
        <v>32</v>
      </c>
      <c r="F29" s="49">
        <v>0</v>
      </c>
      <c r="G29" s="356">
        <f>IF(AND(E29="K.O.",F29&lt;D29)+OR(J29="X"),0,1)</f>
        <v>0</v>
      </c>
      <c r="H29" s="356">
        <f>IF(F29="NZ",0,G29*F29)</f>
        <v>0</v>
      </c>
      <c r="I29" s="355" t="str">
        <f>IF(F29="NZ","Kommentar obligatorisch!","")</f>
        <v/>
      </c>
      <c r="J29" s="52" t="str">
        <f>IF(F29="NZ","X","")</f>
        <v/>
      </c>
      <c r="L29" s="53">
        <f>IF(AND(F29="nz",J29=""),D29,0)</f>
        <v>0</v>
      </c>
      <c r="M29" s="54">
        <f>COUNTBLANK(I29) + COUNTIF(I29,"Kommentar obligatorisch!")</f>
        <v>1</v>
      </c>
    </row>
    <row r="30" spans="1:13" ht="45" customHeight="1" outlineLevel="1">
      <c r="A30" s="56" t="s">
        <v>39</v>
      </c>
      <c r="B30" s="47" t="s">
        <v>566</v>
      </c>
      <c r="C30" s="351" t="s">
        <v>703</v>
      </c>
      <c r="D30" s="48">
        <v>1</v>
      </c>
      <c r="E30" s="47"/>
      <c r="F30" s="49">
        <v>0</v>
      </c>
      <c r="G30" s="48">
        <f>IF(AND(E30="K.O.",F30&lt;D30),0,1)</f>
        <v>1</v>
      </c>
      <c r="H30" s="428">
        <f t="shared" ref="H30" si="11">IF(F30="NZ",0,G30*F30)</f>
        <v>0</v>
      </c>
      <c r="I30" s="426" t="str">
        <f>IF(F30="NZ","Kommentar obligatorisch!","")</f>
        <v/>
      </c>
      <c r="J30" s="52" t="str">
        <f>IF(F30="NZ","X","")</f>
        <v/>
      </c>
      <c r="L30" s="53">
        <f>IF(AND(F30="nz",J30=""),D30,0)</f>
        <v>0</v>
      </c>
      <c r="M30" s="54">
        <f>COUNTBLANK(I30) + COUNTIF(I30,"Kommentar obligatorisch!")</f>
        <v>1</v>
      </c>
    </row>
    <row r="31" spans="1:13" ht="45" customHeight="1" outlineLevel="1">
      <c r="A31" s="56" t="s">
        <v>40</v>
      </c>
      <c r="B31" s="47" t="s">
        <v>567</v>
      </c>
      <c r="C31" s="351" t="s">
        <v>703</v>
      </c>
      <c r="D31" s="48">
        <v>1</v>
      </c>
      <c r="E31" s="47"/>
      <c r="F31" s="49">
        <v>0</v>
      </c>
      <c r="G31" s="48">
        <f>IF(AND(E31="K.O.",F31&lt;D31),0,1)</f>
        <v>1</v>
      </c>
      <c r="H31" s="428">
        <f t="shared" ref="H31" si="12">IF(F31="NZ",0,G31*F31)</f>
        <v>0</v>
      </c>
      <c r="I31" s="426" t="str">
        <f>IF(F31="NZ","Kommentar obligatorisch!","")</f>
        <v/>
      </c>
      <c r="J31" s="52" t="str">
        <f>IF(F31="NZ","X","")</f>
        <v/>
      </c>
      <c r="L31" s="53">
        <f>IF(AND(F31="nz",J31=""),D31,0)</f>
        <v>0</v>
      </c>
      <c r="M31" s="54">
        <f>COUNTBLANK(I31) + COUNTIF(I31,"Kommentar obligatorisch!")</f>
        <v>1</v>
      </c>
    </row>
    <row r="32" spans="1:13" s="199" customFormat="1" ht="30" customHeight="1" outlineLevel="1">
      <c r="A32" s="336" t="s">
        <v>568</v>
      </c>
      <c r="B32" s="343" t="s">
        <v>538</v>
      </c>
      <c r="C32" s="337" t="s">
        <v>69</v>
      </c>
      <c r="D32" s="338">
        <f>SUM(D29:D31)</f>
        <v>5</v>
      </c>
      <c r="E32" s="337"/>
      <c r="F32" s="338">
        <f>COUNTIF(F29:F31,"NZ")</f>
        <v>0</v>
      </c>
      <c r="G32" s="338">
        <f>COUNTIF(G29:G31,"0")</f>
        <v>1</v>
      </c>
      <c r="H32" s="338">
        <f>SUM(H29,H31)</f>
        <v>0</v>
      </c>
      <c r="I32" s="339"/>
      <c r="J32" s="344"/>
      <c r="L32" s="603"/>
      <c r="M32" s="603"/>
    </row>
    <row r="33" spans="1:13" ht="50.1" customHeight="1" outlineLevel="1">
      <c r="A33" s="380" t="s">
        <v>79</v>
      </c>
      <c r="B33" s="542" t="s">
        <v>570</v>
      </c>
      <c r="C33" s="415"/>
      <c r="D33" s="387"/>
      <c r="E33" s="416"/>
      <c r="F33" s="388"/>
      <c r="G33" s="388"/>
      <c r="H33" s="389"/>
      <c r="I33" s="389"/>
      <c r="J33" s="384"/>
      <c r="L33" s="390"/>
      <c r="M33" s="390"/>
    </row>
    <row r="34" spans="1:13" ht="45" customHeight="1" outlineLevel="1">
      <c r="A34" s="56" t="s">
        <v>80</v>
      </c>
      <c r="B34" s="47" t="s">
        <v>571</v>
      </c>
      <c r="C34" s="351" t="s">
        <v>704</v>
      </c>
      <c r="D34" s="48">
        <v>1</v>
      </c>
      <c r="E34" s="47"/>
      <c r="F34" s="49">
        <v>0</v>
      </c>
      <c r="G34" s="48">
        <f>IF(AND(E34="K.O.",F34&lt;D34),0,1)</f>
        <v>1</v>
      </c>
      <c r="H34" s="428">
        <f t="shared" ref="H34" si="13">IF(F34="NZ",0,G34*F34)</f>
        <v>0</v>
      </c>
      <c r="I34" s="426" t="str">
        <f>IF(F34="NZ","Kommentar obligatorisch!","")</f>
        <v/>
      </c>
      <c r="J34" s="52" t="str">
        <f>IF(F34="NZ","X","")</f>
        <v/>
      </c>
      <c r="L34" s="53">
        <f>IF(AND(F34="nz",J34=""),D34,0)</f>
        <v>0</v>
      </c>
      <c r="M34" s="54">
        <f>COUNTBLANK(I34) + COUNTIF(I34,"Kommentar obligatorisch!")</f>
        <v>1</v>
      </c>
    </row>
    <row r="35" spans="1:13" s="199" customFormat="1" ht="30" customHeight="1" outlineLevel="1">
      <c r="A35" s="336" t="s">
        <v>572</v>
      </c>
      <c r="B35" s="343" t="str">
        <f>B33</f>
        <v>Verfügbarkeit und Zugänglichkeit von zusätzlichen kommunalen Sammelstellen</v>
      </c>
      <c r="C35" s="337" t="s">
        <v>69</v>
      </c>
      <c r="D35" s="338">
        <f>SUM(D34)</f>
        <v>1</v>
      </c>
      <c r="E35" s="337"/>
      <c r="F35" s="338">
        <f>COUNTIF(F34,"NZ")</f>
        <v>0</v>
      </c>
      <c r="G35" s="338">
        <f>COUNTIF(G34,"0")</f>
        <v>0</v>
      </c>
      <c r="H35" s="338">
        <f>SUM(H34)</f>
        <v>0</v>
      </c>
      <c r="I35" s="339"/>
      <c r="J35" s="344"/>
      <c r="L35" s="603"/>
      <c r="M35" s="603"/>
    </row>
    <row r="36" spans="1:13" ht="30" customHeight="1" thickBot="1">
      <c r="A36" s="64" t="s">
        <v>59</v>
      </c>
      <c r="B36" s="527" t="str">
        <f>B27</f>
        <v xml:space="preserve">Verfügbarkeit und Zugänglichkeit  </v>
      </c>
      <c r="C36" s="537" t="str">
        <f>A36</f>
        <v>Total (2)</v>
      </c>
      <c r="D36" s="538">
        <f>D32+D35</f>
        <v>6</v>
      </c>
      <c r="E36" s="538"/>
      <c r="F36" s="538">
        <f t="shared" ref="F36:H36" si="14">F32+F35</f>
        <v>0</v>
      </c>
      <c r="G36" s="538">
        <f t="shared" si="14"/>
        <v>1</v>
      </c>
      <c r="H36" s="538">
        <f t="shared" si="14"/>
        <v>0</v>
      </c>
      <c r="I36" s="539"/>
      <c r="J36" s="540"/>
      <c r="L36" s="605"/>
      <c r="M36" s="605"/>
    </row>
    <row r="37" spans="1:13" s="233" customFormat="1" ht="50.1" customHeight="1" outlineLevel="1" thickBot="1">
      <c r="A37" s="688">
        <v>3</v>
      </c>
      <c r="B37" s="706" t="s">
        <v>444</v>
      </c>
      <c r="C37" s="707"/>
      <c r="D37" s="707"/>
      <c r="E37" s="707"/>
      <c r="F37" s="707"/>
      <c r="G37" s="707"/>
      <c r="H37" s="707"/>
      <c r="I37" s="707"/>
      <c r="J37" s="708"/>
      <c r="L37" s="391"/>
      <c r="M37" s="391"/>
    </row>
    <row r="38" spans="1:13" ht="50.1" customHeight="1" outlineLevel="1">
      <c r="A38" s="478" t="s">
        <v>4</v>
      </c>
      <c r="B38" s="523" t="s">
        <v>477</v>
      </c>
      <c r="C38" s="479"/>
      <c r="D38" s="480"/>
      <c r="E38" s="523"/>
      <c r="F38" s="481"/>
      <c r="G38" s="524"/>
      <c r="H38" s="525"/>
      <c r="I38" s="525"/>
      <c r="J38" s="526"/>
      <c r="L38" s="397"/>
      <c r="M38" s="397"/>
    </row>
    <row r="39" spans="1:13" ht="101.25" customHeight="1" outlineLevel="1">
      <c r="A39" s="60" t="s">
        <v>41</v>
      </c>
      <c r="B39" s="47" t="s">
        <v>573</v>
      </c>
      <c r="C39" s="412" t="s">
        <v>729</v>
      </c>
      <c r="D39" s="48">
        <v>3</v>
      </c>
      <c r="E39" s="47"/>
      <c r="F39" s="49">
        <v>0</v>
      </c>
      <c r="G39" s="48">
        <f>IF(AND(E39="K.O.",F39&lt;D39),0,1)</f>
        <v>1</v>
      </c>
      <c r="H39" s="428">
        <f t="shared" ref="H39" si="15">IF(F39="NZ",0,G39*F39)</f>
        <v>0</v>
      </c>
      <c r="I39" s="426" t="str">
        <f>IF(F39="NZ","Kommentar obligatorisch!","")</f>
        <v/>
      </c>
      <c r="J39" s="52" t="str">
        <f t="shared" ref="J39" si="16">IF(F39="NZ","X","")</f>
        <v/>
      </c>
      <c r="L39" s="53">
        <f>IF(AND(F39="nz",J39=""),D39,0)</f>
        <v>0</v>
      </c>
      <c r="M39" s="54">
        <f>COUNTBLANK(I39) + COUNTIF(I39,"Kommentar obligatorisch!")</f>
        <v>1</v>
      </c>
    </row>
    <row r="40" spans="1:13" ht="65.25" customHeight="1" outlineLevel="1">
      <c r="A40" s="60" t="s">
        <v>84</v>
      </c>
      <c r="B40" s="47" t="s">
        <v>550</v>
      </c>
      <c r="C40" s="351" t="s">
        <v>729</v>
      </c>
      <c r="D40" s="48">
        <v>1</v>
      </c>
      <c r="E40" s="47"/>
      <c r="F40" s="49">
        <v>0</v>
      </c>
      <c r="G40" s="48">
        <f>IF(AND(E40="K.O.",F40&lt;D40),0,1)</f>
        <v>1</v>
      </c>
      <c r="H40" s="428">
        <f t="shared" ref="H40" si="17">IF(F40="NZ",0,G40*F40)</f>
        <v>0</v>
      </c>
      <c r="I40" s="426" t="str">
        <f>IF(F40="NZ","Kommentar obligatorisch!","")</f>
        <v/>
      </c>
      <c r="J40" s="52" t="str">
        <f t="shared" ref="J40" si="18">IF(F40="NZ","X","")</f>
        <v/>
      </c>
      <c r="L40" s="53">
        <f>IF(AND(F40="nz",J40=""),D40,0)</f>
        <v>0</v>
      </c>
      <c r="M40" s="54">
        <f>COUNTBLANK(I40) + COUNTIF(I40,"Kommentar obligatorisch!")</f>
        <v>1</v>
      </c>
    </row>
    <row r="41" spans="1:13" ht="51" customHeight="1" outlineLevel="1">
      <c r="A41" s="60" t="s">
        <v>85</v>
      </c>
      <c r="B41" s="47" t="s">
        <v>551</v>
      </c>
      <c r="C41" s="655" t="s">
        <v>729</v>
      </c>
      <c r="D41" s="48">
        <v>1</v>
      </c>
      <c r="E41" s="47"/>
      <c r="F41" s="49">
        <v>0</v>
      </c>
      <c r="G41" s="48">
        <f>IF(AND(E41="K.O.",F41&lt;D41),0,1)</f>
        <v>1</v>
      </c>
      <c r="H41" s="428">
        <f t="shared" ref="H41" si="19">IF(F41="NZ",0,G41*F41)</f>
        <v>0</v>
      </c>
      <c r="I41" s="426" t="str">
        <f>IF(F41="NZ","Kommentar obligatorisch!","")</f>
        <v/>
      </c>
      <c r="J41" s="52" t="str">
        <f t="shared" ref="J41" si="20">IF(F41="NZ","X","")</f>
        <v/>
      </c>
      <c r="L41" s="53">
        <f>IF(AND(F41="nz",J41=""),D41,0)</f>
        <v>0</v>
      </c>
      <c r="M41" s="54">
        <f>COUNTBLANK(I41) + COUNTIF(I41,"Kommentar obligatorisch!")</f>
        <v>1</v>
      </c>
    </row>
    <row r="42" spans="1:13" s="199" customFormat="1" ht="30" customHeight="1" outlineLevel="1">
      <c r="A42" s="336" t="s">
        <v>465</v>
      </c>
      <c r="B42" s="336" t="str">
        <f>B38</f>
        <v>Nachhaltiges Beschaffungswesen</v>
      </c>
      <c r="C42" s="337" t="s">
        <v>69</v>
      </c>
      <c r="D42" s="338">
        <f>SUM(D39:D41)</f>
        <v>5</v>
      </c>
      <c r="E42" s="338"/>
      <c r="F42" s="338">
        <f>COUNTIF(F39:F41,"NZ")</f>
        <v>0</v>
      </c>
      <c r="G42" s="338">
        <f>COUNTIF(G39:G41,"0")</f>
        <v>0</v>
      </c>
      <c r="H42" s="338">
        <f t="shared" ref="H42" si="21">SUM(H39:H41)</f>
        <v>0</v>
      </c>
      <c r="I42" s="339"/>
      <c r="J42" s="340"/>
      <c r="L42" s="603"/>
      <c r="M42" s="603"/>
    </row>
    <row r="43" spans="1:13" ht="50.1" customHeight="1" outlineLevel="1">
      <c r="A43" s="380" t="s">
        <v>44</v>
      </c>
      <c r="B43" s="417" t="s">
        <v>539</v>
      </c>
      <c r="C43" s="541"/>
      <c r="D43" s="392"/>
      <c r="E43" s="421"/>
      <c r="F43" s="392"/>
      <c r="G43" s="392"/>
      <c r="H43" s="392"/>
      <c r="I43" s="392"/>
      <c r="J43" s="384"/>
      <c r="L43" s="606"/>
      <c r="M43" s="606"/>
    </row>
    <row r="44" spans="1:13" ht="34.950000000000003" customHeight="1" outlineLevel="1">
      <c r="A44" s="60" t="s">
        <v>46</v>
      </c>
      <c r="B44" s="59" t="s">
        <v>552</v>
      </c>
      <c r="C44" s="413" t="s">
        <v>728</v>
      </c>
      <c r="D44" s="48">
        <v>1</v>
      </c>
      <c r="E44" s="47"/>
      <c r="F44" s="49">
        <v>0</v>
      </c>
      <c r="G44" s="48">
        <f>IF(AND(E44="K.O.",F44&lt;D44),0,1)</f>
        <v>1</v>
      </c>
      <c r="H44" s="428">
        <f t="shared" ref="H44" si="22">IF(F44="NZ",0,G44*F44)</f>
        <v>0</v>
      </c>
      <c r="I44" s="426" t="str">
        <f t="shared" ref="I44:I49" si="23">IF(F44="NZ","Kommentar obligatorisch!","")</f>
        <v/>
      </c>
      <c r="J44" s="52" t="str">
        <f t="shared" ref="J44" si="24">IF(F44="NZ","X","")</f>
        <v/>
      </c>
      <c r="L44" s="53">
        <f t="shared" ref="L44:L49" si="25">IF(AND(F44="nz",J44=""),D44,0)</f>
        <v>0</v>
      </c>
      <c r="M44" s="54">
        <f t="shared" ref="M44:M49" si="26">COUNTBLANK(I44) + COUNTIF(I44,"Kommentar obligatorisch!")</f>
        <v>1</v>
      </c>
    </row>
    <row r="45" spans="1:13" ht="45" customHeight="1" outlineLevel="1">
      <c r="A45" s="46" t="s">
        <v>47</v>
      </c>
      <c r="B45" s="47" t="s">
        <v>553</v>
      </c>
      <c r="C45" s="351" t="s">
        <v>727</v>
      </c>
      <c r="D45" s="48">
        <v>1</v>
      </c>
      <c r="E45" s="425" t="s">
        <v>32</v>
      </c>
      <c r="F45" s="49">
        <v>0</v>
      </c>
      <c r="G45" s="48">
        <f>IF(AND(E45="K.O.",F45&lt;D45)+OR(J45="X"),0,1)</f>
        <v>0</v>
      </c>
      <c r="H45" s="356">
        <f t="shared" ref="H45:H47" si="27">IF(F45="NZ",0,G45*F45)</f>
        <v>0</v>
      </c>
      <c r="I45" s="355" t="str">
        <f t="shared" si="23"/>
        <v/>
      </c>
      <c r="J45" s="52" t="str">
        <f t="shared" ref="J45:J47" si="28">IF(F45="NZ","X","")</f>
        <v/>
      </c>
      <c r="L45" s="53">
        <f t="shared" si="25"/>
        <v>0</v>
      </c>
      <c r="M45" s="54">
        <f t="shared" si="26"/>
        <v>1</v>
      </c>
    </row>
    <row r="46" spans="1:13" ht="45" customHeight="1" outlineLevel="1">
      <c r="A46" s="60" t="s">
        <v>445</v>
      </c>
      <c r="B46" s="47" t="s">
        <v>554</v>
      </c>
      <c r="C46" s="413" t="s">
        <v>728</v>
      </c>
      <c r="D46" s="48">
        <v>1</v>
      </c>
      <c r="E46" s="47"/>
      <c r="F46" s="49">
        <v>0</v>
      </c>
      <c r="G46" s="48">
        <f>IF(AND(E46="K.O.",F46&lt;D46),0,1)</f>
        <v>1</v>
      </c>
      <c r="H46" s="356">
        <f t="shared" si="27"/>
        <v>0</v>
      </c>
      <c r="I46" s="355" t="str">
        <f t="shared" si="23"/>
        <v/>
      </c>
      <c r="J46" s="52" t="str">
        <f t="shared" si="28"/>
        <v/>
      </c>
      <c r="L46" s="53">
        <f t="shared" si="25"/>
        <v>0</v>
      </c>
      <c r="M46" s="54">
        <f t="shared" si="26"/>
        <v>1</v>
      </c>
    </row>
    <row r="47" spans="1:13" ht="34.950000000000003" customHeight="1" outlineLevel="1">
      <c r="A47" s="60" t="s">
        <v>446</v>
      </c>
      <c r="B47" s="47" t="s">
        <v>555</v>
      </c>
      <c r="C47" s="413" t="s">
        <v>728</v>
      </c>
      <c r="D47" s="48">
        <v>2</v>
      </c>
      <c r="E47" s="47"/>
      <c r="F47" s="49">
        <v>0</v>
      </c>
      <c r="G47" s="48">
        <f>IF(AND(E47="K.O.",F47&lt;D47),0,1)</f>
        <v>1</v>
      </c>
      <c r="H47" s="428">
        <f t="shared" si="27"/>
        <v>0</v>
      </c>
      <c r="I47" s="426" t="str">
        <f t="shared" si="23"/>
        <v/>
      </c>
      <c r="J47" s="52" t="str">
        <f t="shared" si="28"/>
        <v/>
      </c>
      <c r="L47" s="53">
        <f t="shared" si="25"/>
        <v>0</v>
      </c>
      <c r="M47" s="54">
        <f t="shared" si="26"/>
        <v>1</v>
      </c>
    </row>
    <row r="48" spans="1:13" ht="34.950000000000003" customHeight="1" outlineLevel="1">
      <c r="A48" s="60" t="s">
        <v>447</v>
      </c>
      <c r="B48" s="47" t="s">
        <v>574</v>
      </c>
      <c r="C48" s="413" t="s">
        <v>728</v>
      </c>
      <c r="D48" s="48">
        <v>1</v>
      </c>
      <c r="E48" s="47"/>
      <c r="F48" s="49">
        <v>0</v>
      </c>
      <c r="G48" s="48">
        <f>IF(AND(E48="K.O.",F48&lt;D48),0,1)</f>
        <v>1</v>
      </c>
      <c r="H48" s="356">
        <f t="shared" ref="H48" si="29">IF(F48="NZ",0,G48*F48)</f>
        <v>0</v>
      </c>
      <c r="I48" s="355" t="str">
        <f t="shared" si="23"/>
        <v/>
      </c>
      <c r="J48" s="52" t="str">
        <f t="shared" ref="J48" si="30">IF(F48="NZ","X","")</f>
        <v/>
      </c>
      <c r="L48" s="53">
        <f t="shared" si="25"/>
        <v>0</v>
      </c>
      <c r="M48" s="54">
        <f t="shared" si="26"/>
        <v>1</v>
      </c>
    </row>
    <row r="49" spans="1:13" ht="34.950000000000003" customHeight="1" outlineLevel="1">
      <c r="A49" s="60" t="s">
        <v>575</v>
      </c>
      <c r="B49" s="47" t="s">
        <v>480</v>
      </c>
      <c r="C49" s="413" t="s">
        <v>728</v>
      </c>
      <c r="D49" s="48">
        <v>1</v>
      </c>
      <c r="E49" s="47"/>
      <c r="F49" s="49">
        <v>0</v>
      </c>
      <c r="G49" s="48">
        <f>IF(AND(E49="K.O.",F49&lt;D49),0,1)</f>
        <v>1</v>
      </c>
      <c r="H49" s="428">
        <f t="shared" ref="H49" si="31">IF(F49="NZ",0,G49*F49)</f>
        <v>0</v>
      </c>
      <c r="I49" s="426" t="str">
        <f t="shared" si="23"/>
        <v/>
      </c>
      <c r="J49" s="52" t="str">
        <f t="shared" ref="J49" si="32">IF(F49="NZ","X","")</f>
        <v/>
      </c>
      <c r="L49" s="53">
        <f t="shared" si="25"/>
        <v>0</v>
      </c>
      <c r="M49" s="54">
        <f t="shared" si="26"/>
        <v>1</v>
      </c>
    </row>
    <row r="50" spans="1:13" s="199" customFormat="1" ht="30" customHeight="1" outlineLevel="1">
      <c r="A50" s="336" t="s">
        <v>466</v>
      </c>
      <c r="B50" s="343" t="str">
        <f>B43</f>
        <v>Mengenerfassung (Zielindikatoren zur Ressourcenoptimierung)</v>
      </c>
      <c r="C50" s="337" t="s">
        <v>69</v>
      </c>
      <c r="D50" s="338">
        <f>SUM(D44:D49)</f>
        <v>7</v>
      </c>
      <c r="E50" s="337"/>
      <c r="F50" s="338">
        <f>COUNTIF(F44:F49,"NZ")</f>
        <v>0</v>
      </c>
      <c r="G50" s="338">
        <f>COUNTIF(G44:G49,"0")</f>
        <v>1</v>
      </c>
      <c r="H50" s="338">
        <f>SUM(H44:H49)</f>
        <v>0</v>
      </c>
      <c r="I50" s="339"/>
      <c r="J50" s="340"/>
      <c r="L50" s="603"/>
      <c r="M50" s="603"/>
    </row>
    <row r="51" spans="1:13" ht="50.1" customHeight="1" outlineLevel="1">
      <c r="A51" s="380" t="s">
        <v>45</v>
      </c>
      <c r="B51" s="414" t="s">
        <v>547</v>
      </c>
      <c r="C51" s="542"/>
      <c r="D51" s="381"/>
      <c r="E51" s="416"/>
      <c r="F51" s="382"/>
      <c r="G51" s="393"/>
      <c r="H51" s="386"/>
      <c r="I51" s="383"/>
      <c r="J51" s="384"/>
      <c r="L51" s="397"/>
      <c r="M51" s="397"/>
    </row>
    <row r="52" spans="1:13" ht="48.75" customHeight="1" outlineLevel="1">
      <c r="A52" s="60" t="s">
        <v>556</v>
      </c>
      <c r="B52" s="47" t="s">
        <v>576</v>
      </c>
      <c r="C52" s="351" t="s">
        <v>143</v>
      </c>
      <c r="D52" s="48">
        <v>1</v>
      </c>
      <c r="E52" s="47"/>
      <c r="F52" s="49">
        <v>0</v>
      </c>
      <c r="G52" s="48">
        <f>IF(AND(E52="K.O.",F52&lt;D52),0,1)</f>
        <v>1</v>
      </c>
      <c r="H52" s="356">
        <f t="shared" ref="H52" si="33">IF(F52="NZ",0,G52*F52)</f>
        <v>0</v>
      </c>
      <c r="I52" s="355" t="str">
        <f>IF(F52="NZ","Kommentar obligatorisch!","")</f>
        <v/>
      </c>
      <c r="J52" s="52" t="str">
        <f t="shared" ref="J52" si="34">IF(F52="NZ","X","")</f>
        <v/>
      </c>
      <c r="L52" s="53">
        <f>IF(AND(F52="nz",J52=""),D52,0)</f>
        <v>0</v>
      </c>
      <c r="M52" s="54">
        <f>COUNTBLANK(I52) + COUNTIF(I52,"Kommentar obligatorisch!")</f>
        <v>1</v>
      </c>
    </row>
    <row r="53" spans="1:13" s="199" customFormat="1" ht="30" customHeight="1" outlineLevel="1">
      <c r="A53" s="336" t="s">
        <v>467</v>
      </c>
      <c r="B53" s="343" t="str">
        <f>B51</f>
        <v>Einschränkung des Ressourcenverbrauches: 
Maßnahmen zur Abfallvermeidung für Gemeinden mit eigenem Fuhrpark</v>
      </c>
      <c r="C53" s="337" t="s">
        <v>69</v>
      </c>
      <c r="D53" s="338">
        <f>SUM(D52:D52)</f>
        <v>1</v>
      </c>
      <c r="E53" s="337"/>
      <c r="F53" s="338">
        <f>COUNTIF(F52,"NZ")</f>
        <v>0</v>
      </c>
      <c r="G53" s="338">
        <f>COUNTIF(G52,"0")</f>
        <v>0</v>
      </c>
      <c r="H53" s="338">
        <f>SUM(H52:H52)</f>
        <v>0</v>
      </c>
      <c r="I53" s="339"/>
      <c r="J53" s="344"/>
      <c r="L53" s="603"/>
      <c r="M53" s="603"/>
    </row>
    <row r="54" spans="1:13" s="199" customFormat="1" ht="30" customHeight="1" thickBot="1">
      <c r="A54" s="64" t="s">
        <v>61</v>
      </c>
      <c r="B54" s="527" t="str">
        <f>B37</f>
        <v>Abfall-Vermeidungskonzept für die eigenen Einrichtungen der Gemeinde</v>
      </c>
      <c r="C54" s="333" t="str">
        <f>A54</f>
        <v>Total (3)</v>
      </c>
      <c r="D54" s="529">
        <f>D42+D50+D53</f>
        <v>13</v>
      </c>
      <c r="E54" s="333"/>
      <c r="F54" s="529">
        <f>F42+F53+F50</f>
        <v>0</v>
      </c>
      <c r="G54" s="529">
        <f>G42+G53+G50</f>
        <v>1</v>
      </c>
      <c r="H54" s="529">
        <f>H42+H53+H50</f>
        <v>0</v>
      </c>
      <c r="I54" s="530"/>
      <c r="J54" s="531"/>
      <c r="L54" s="604"/>
      <c r="M54" s="604"/>
    </row>
    <row r="55" spans="1:13" s="233" customFormat="1" ht="50.1" customHeight="1" outlineLevel="1" thickBot="1">
      <c r="A55" s="688">
        <v>4</v>
      </c>
      <c r="B55" s="706" t="s">
        <v>577</v>
      </c>
      <c r="C55" s="707"/>
      <c r="D55" s="707"/>
      <c r="E55" s="707"/>
      <c r="F55" s="707"/>
      <c r="G55" s="707"/>
      <c r="H55" s="707"/>
      <c r="I55" s="707"/>
      <c r="J55" s="708"/>
      <c r="L55" s="391"/>
      <c r="M55" s="391"/>
    </row>
    <row r="56" spans="1:13" ht="50.1" customHeight="1" outlineLevel="1">
      <c r="A56" s="478" t="s">
        <v>5</v>
      </c>
      <c r="B56" s="536" t="s">
        <v>540</v>
      </c>
      <c r="C56" s="523"/>
      <c r="D56" s="500"/>
      <c r="E56" s="523"/>
      <c r="F56" s="500"/>
      <c r="G56" s="500"/>
      <c r="H56" s="500"/>
      <c r="I56" s="500"/>
      <c r="J56" s="526"/>
      <c r="L56" s="607"/>
      <c r="M56" s="607"/>
    </row>
    <row r="57" spans="1:13" ht="130.19999999999999" customHeight="1" outlineLevel="1">
      <c r="A57" s="60" t="s">
        <v>42</v>
      </c>
      <c r="B57" s="47" t="s">
        <v>578</v>
      </c>
      <c r="C57" s="353" t="s">
        <v>730</v>
      </c>
      <c r="D57" s="48">
        <v>6</v>
      </c>
      <c r="E57" s="47"/>
      <c r="F57" s="49">
        <v>0</v>
      </c>
      <c r="G57" s="48">
        <f>IF(AND(E57="K.O.",F57&lt;D57),0,1)</f>
        <v>1</v>
      </c>
      <c r="H57" s="428">
        <f t="shared" ref="H57" si="35">IF(F57="NZ",0,G57*F57)</f>
        <v>0</v>
      </c>
      <c r="I57" s="426" t="str">
        <f>IF(F57="NZ","Kommentar obligatorisch!","")</f>
        <v/>
      </c>
      <c r="J57" s="52" t="str">
        <f t="shared" ref="J57" si="36">IF(F57="NZ","X","")</f>
        <v/>
      </c>
      <c r="L57" s="53">
        <f>IF(AND(F57="nz",J57=""),D57,0)</f>
        <v>0</v>
      </c>
      <c r="M57" s="54">
        <f>COUNTBLANK(I57) + COUNTIF(I57,"Kommentar obligatorisch!")</f>
        <v>1</v>
      </c>
    </row>
    <row r="58" spans="1:13" ht="100.2" customHeight="1" outlineLevel="1">
      <c r="A58" s="60" t="s">
        <v>43</v>
      </c>
      <c r="B58" s="47" t="s">
        <v>579</v>
      </c>
      <c r="C58" s="353" t="s">
        <v>726</v>
      </c>
      <c r="D58" s="48">
        <v>4</v>
      </c>
      <c r="E58" s="47"/>
      <c r="F58" s="49">
        <v>0</v>
      </c>
      <c r="G58" s="48">
        <f>IF(AND(E58="K.O.",F58&lt;D58),0,1)</f>
        <v>1</v>
      </c>
      <c r="H58" s="356">
        <f t="shared" ref="H58" si="37">IF(F58="NZ",0,G58*F58)</f>
        <v>0</v>
      </c>
      <c r="I58" s="355" t="str">
        <f>IF(F58="NZ","Kommentar obligatorisch!","")</f>
        <v/>
      </c>
      <c r="J58" s="52" t="str">
        <f t="shared" ref="J58" si="38">IF(F58="NZ","X","")</f>
        <v/>
      </c>
      <c r="L58" s="53">
        <f>IF(AND(F58="nz",J58=""),D58,0)</f>
        <v>0</v>
      </c>
      <c r="M58" s="54">
        <f>COUNTBLANK(I58) + COUNTIF(I58,"Kommentar obligatorisch!")</f>
        <v>1</v>
      </c>
    </row>
    <row r="59" spans="1:13" s="199" customFormat="1" ht="30" customHeight="1" thickBot="1">
      <c r="A59" s="64" t="s">
        <v>62</v>
      </c>
      <c r="B59" s="527" t="str">
        <f>B55</f>
        <v>Vermeidung von Abfall auf Veranstaltungen innerhalb der Gemeinde</v>
      </c>
      <c r="C59" s="333" t="str">
        <f>A59</f>
        <v>Total (4)</v>
      </c>
      <c r="D59" s="529">
        <f>SUM(D57:D58)</f>
        <v>10</v>
      </c>
      <c r="E59" s="333"/>
      <c r="F59" s="332">
        <f>COUNTIF(F57:F58,"NZ")</f>
        <v>0</v>
      </c>
      <c r="G59" s="332">
        <f>COUNTIF(G57:G58,"0")</f>
        <v>0</v>
      </c>
      <c r="H59" s="529">
        <f>SUM(H57:H58)</f>
        <v>0</v>
      </c>
      <c r="I59" s="334"/>
      <c r="J59" s="531"/>
      <c r="L59" s="604"/>
      <c r="M59" s="604"/>
    </row>
    <row r="60" spans="1:13" s="233" customFormat="1" ht="50.1" customHeight="1" outlineLevel="2" thickBot="1">
      <c r="A60" s="688">
        <v>5</v>
      </c>
      <c r="B60" s="723" t="s">
        <v>144</v>
      </c>
      <c r="C60" s="724"/>
      <c r="D60" s="724"/>
      <c r="E60" s="724"/>
      <c r="F60" s="724"/>
      <c r="G60" s="724"/>
      <c r="H60" s="724"/>
      <c r="I60" s="724"/>
      <c r="J60" s="725"/>
      <c r="L60" s="391"/>
      <c r="M60" s="391"/>
    </row>
    <row r="61" spans="1:13" ht="50.1" customHeight="1" outlineLevel="2">
      <c r="A61" s="535" t="s">
        <v>8</v>
      </c>
      <c r="B61" s="523" t="s">
        <v>736</v>
      </c>
      <c r="C61" s="523"/>
      <c r="D61" s="563"/>
      <c r="E61" s="523"/>
      <c r="F61" s="562"/>
      <c r="G61" s="562"/>
      <c r="H61" s="561"/>
      <c r="I61" s="561"/>
      <c r="J61" s="526"/>
      <c r="L61" s="390"/>
      <c r="M61" s="390"/>
    </row>
    <row r="62" spans="1:13" ht="96.75" customHeight="1" outlineLevel="2">
      <c r="A62" s="60" t="s">
        <v>6</v>
      </c>
      <c r="B62" s="47" t="s">
        <v>580</v>
      </c>
      <c r="C62" s="351" t="s">
        <v>735</v>
      </c>
      <c r="D62" s="48">
        <v>2</v>
      </c>
      <c r="E62" s="47"/>
      <c r="F62" s="49">
        <v>0</v>
      </c>
      <c r="G62" s="48">
        <f>IF(AND(E62="K.O.",F62&lt;D62),0,1)</f>
        <v>1</v>
      </c>
      <c r="H62" s="356">
        <f t="shared" ref="H62" si="39">IF(F62="NZ",0,G62*F62)</f>
        <v>0</v>
      </c>
      <c r="I62" s="355" t="str">
        <f>IF(F62="NZ","Kommentar obligatorisch!","")</f>
        <v/>
      </c>
      <c r="J62" s="52" t="str">
        <f t="shared" ref="J62" si="40">IF(F62="NZ","X","")</f>
        <v/>
      </c>
      <c r="L62" s="53">
        <f>IF(AND(F62="nz",J62=""),D62,0)</f>
        <v>0</v>
      </c>
      <c r="M62" s="54">
        <f>COUNTBLANK(I62) + COUNTIF(I62,"Kommentar obligatorisch!")</f>
        <v>1</v>
      </c>
    </row>
    <row r="63" spans="1:13" s="199" customFormat="1" ht="30" customHeight="1" outlineLevel="2">
      <c r="A63" s="336" t="s">
        <v>468</v>
      </c>
      <c r="B63" s="343" t="str">
        <f>B61</f>
        <v>Förderung von Reparatur-Veranstaltungen (Repair Café): Einrichtung und Unterstützung von Reparatur- und Wiederverwendungsnetzen</v>
      </c>
      <c r="C63" s="337" t="s">
        <v>69</v>
      </c>
      <c r="D63" s="338">
        <f>SUM(D62:D62)</f>
        <v>2</v>
      </c>
      <c r="E63" s="337"/>
      <c r="F63" s="338">
        <f>COUNTIF(F62,"NZ")</f>
        <v>0</v>
      </c>
      <c r="G63" s="338">
        <f>COUNTIF(G62,"0")</f>
        <v>0</v>
      </c>
      <c r="H63" s="338">
        <f>SUM(H62:H62)</f>
        <v>0</v>
      </c>
      <c r="I63" s="339"/>
      <c r="J63" s="340"/>
      <c r="L63" s="603"/>
      <c r="M63" s="603"/>
    </row>
    <row r="64" spans="1:13" ht="50.1" customHeight="1" outlineLevel="2">
      <c r="A64" s="380" t="s">
        <v>9</v>
      </c>
      <c r="B64" s="542" t="s">
        <v>671</v>
      </c>
      <c r="C64" s="415"/>
      <c r="D64" s="381"/>
      <c r="E64" s="416"/>
      <c r="F64" s="382"/>
      <c r="G64" s="382"/>
      <c r="H64" s="383"/>
      <c r="I64" s="383"/>
      <c r="J64" s="384"/>
      <c r="L64" s="397"/>
      <c r="M64" s="397"/>
    </row>
    <row r="65" spans="1:13" ht="68.25" customHeight="1" outlineLevel="2">
      <c r="A65" s="60" t="s">
        <v>7</v>
      </c>
      <c r="B65" s="47" t="s">
        <v>581</v>
      </c>
      <c r="C65" s="351" t="s">
        <v>734</v>
      </c>
      <c r="D65" s="48">
        <v>2</v>
      </c>
      <c r="E65" s="47"/>
      <c r="F65" s="49">
        <v>0</v>
      </c>
      <c r="G65" s="48">
        <f>IF(AND(E65="K.O.",F65&lt;D65),0,1)</f>
        <v>1</v>
      </c>
      <c r="H65" s="428">
        <f t="shared" ref="H65" si="41">IF(F65="NZ",0,G65*F65)</f>
        <v>0</v>
      </c>
      <c r="I65" s="426" t="str">
        <f>IF(F65="NZ","Kommentar obligatorisch!","")</f>
        <v/>
      </c>
      <c r="J65" s="52" t="str">
        <f t="shared" ref="J65" si="42">IF(F65="NZ","X","")</f>
        <v/>
      </c>
      <c r="L65" s="53">
        <f>IF(AND(F65="nz",J65=""),D65,0)</f>
        <v>0</v>
      </c>
      <c r="M65" s="54">
        <f>COUNTBLANK(I65) + COUNTIF(I65,"Kommentar obligatorisch!")</f>
        <v>1</v>
      </c>
    </row>
    <row r="66" spans="1:13" s="199" customFormat="1" ht="30" customHeight="1" outlineLevel="2">
      <c r="A66" s="336" t="s">
        <v>469</v>
      </c>
      <c r="B66" s="336" t="str">
        <f>B64</f>
        <v>Förderung von Second-Hand-Märkten: Einrichtung und Unterstützung von Wiederverwendungsnetzen und Mehrfachnutzung von Produkten</v>
      </c>
      <c r="C66" s="337" t="s">
        <v>69</v>
      </c>
      <c r="D66" s="338">
        <f>SUM(D65)</f>
        <v>2</v>
      </c>
      <c r="E66" s="337"/>
      <c r="F66" s="338">
        <f>COUNTIF(F65,"NZ")</f>
        <v>0</v>
      </c>
      <c r="G66" s="338">
        <f>COUNTIF(G65,"0")</f>
        <v>0</v>
      </c>
      <c r="H66" s="338">
        <f>SUM(H65)</f>
        <v>0</v>
      </c>
      <c r="I66" s="341"/>
      <c r="J66" s="340"/>
      <c r="L66" s="342"/>
      <c r="M66" s="342"/>
    </row>
    <row r="67" spans="1:13" s="201" customFormat="1" ht="50.1" customHeight="1" outlineLevel="2">
      <c r="A67" s="380" t="s">
        <v>10</v>
      </c>
      <c r="B67" s="542" t="s">
        <v>548</v>
      </c>
      <c r="C67" s="415"/>
      <c r="D67" s="381"/>
      <c r="E67" s="416"/>
      <c r="F67" s="382"/>
      <c r="G67" s="382"/>
      <c r="H67" s="383"/>
      <c r="I67" s="383"/>
      <c r="J67" s="384"/>
      <c r="L67" s="397"/>
      <c r="M67" s="397"/>
    </row>
    <row r="68" spans="1:13" s="201" customFormat="1" ht="99" customHeight="1" outlineLevel="2">
      <c r="A68" s="60" t="s">
        <v>11</v>
      </c>
      <c r="B68" s="47" t="s">
        <v>582</v>
      </c>
      <c r="C68" s="351" t="s">
        <v>733</v>
      </c>
      <c r="D68" s="48">
        <v>2</v>
      </c>
      <c r="E68" s="59"/>
      <c r="F68" s="49">
        <v>0</v>
      </c>
      <c r="G68" s="48">
        <f>IF(AND(E68="K.O.",F68&lt;D68),0,1)</f>
        <v>1</v>
      </c>
      <c r="H68" s="356">
        <f t="shared" ref="H68" si="43">IF(F68="NZ",0,G68*F68)</f>
        <v>0</v>
      </c>
      <c r="I68" s="355" t="str">
        <f>IF(F68="NZ","Kommentar obligatorisch!","")</f>
        <v/>
      </c>
      <c r="J68" s="52" t="str">
        <f t="shared" ref="J68" si="44">IF(F68="NZ","X","")</f>
        <v/>
      </c>
      <c r="L68" s="53">
        <f>IF(AND(F68="nz",J68=""),D68,0)</f>
        <v>0</v>
      </c>
      <c r="M68" s="54">
        <f>COUNTBLANK(I68) + COUNTIF(I68,"Kommentar obligatorisch!")</f>
        <v>1</v>
      </c>
    </row>
    <row r="69" spans="1:13" s="201" customFormat="1" ht="30" customHeight="1" outlineLevel="2">
      <c r="A69" s="336" t="s">
        <v>470</v>
      </c>
      <c r="B69" s="336" t="str">
        <f>B67</f>
        <v>Förderung von Verleih-/Miet- bzw. Sharing-Angeboten: 
Maßnahmen zur Förderung von Initiativen „leihen/mieten" statt kaufen</v>
      </c>
      <c r="C69" s="337" t="s">
        <v>69</v>
      </c>
      <c r="D69" s="338">
        <f>SUM(D68:D68)</f>
        <v>2</v>
      </c>
      <c r="E69" s="337"/>
      <c r="F69" s="338">
        <f>COUNTIF(F68,"NZ")</f>
        <v>0</v>
      </c>
      <c r="G69" s="338">
        <f>COUNTIF(G68,"0")</f>
        <v>0</v>
      </c>
      <c r="H69" s="338">
        <f>SUM(H68:H68)</f>
        <v>0</v>
      </c>
      <c r="I69" s="61"/>
      <c r="J69" s="58"/>
      <c r="L69" s="62"/>
      <c r="M69" s="62"/>
    </row>
    <row r="70" spans="1:13" s="199" customFormat="1" ht="16.2" thickBot="1">
      <c r="A70" s="560" t="s">
        <v>63</v>
      </c>
      <c r="B70" s="527" t="str">
        <f>B60</f>
        <v xml:space="preserve">Einrichtung und Unterstützung von Reparatur- und Wiederverwendungsnetzen </v>
      </c>
      <c r="C70" s="545" t="str">
        <f>A70</f>
        <v>Total (5)</v>
      </c>
      <c r="D70" s="528">
        <f>D69+D66+D63</f>
        <v>6</v>
      </c>
      <c r="E70" s="333"/>
      <c r="F70" s="529">
        <f>F69+F66+F63</f>
        <v>0</v>
      </c>
      <c r="G70" s="529">
        <f>G69+G66+G63</f>
        <v>0</v>
      </c>
      <c r="H70" s="529">
        <f>H69+H66+H63</f>
        <v>0</v>
      </c>
      <c r="I70" s="551"/>
      <c r="J70" s="547"/>
      <c r="L70" s="608"/>
      <c r="M70" s="608"/>
    </row>
    <row r="71" spans="1:13" s="233" customFormat="1" ht="50.1" customHeight="1" outlineLevel="1" thickBot="1">
      <c r="A71" s="690" t="s">
        <v>48</v>
      </c>
      <c r="B71" s="706" t="s">
        <v>541</v>
      </c>
      <c r="C71" s="707"/>
      <c r="D71" s="707"/>
      <c r="E71" s="707"/>
      <c r="F71" s="707"/>
      <c r="G71" s="707"/>
      <c r="H71" s="707"/>
      <c r="I71" s="707"/>
      <c r="J71" s="708"/>
      <c r="L71" s="395"/>
      <c r="M71" s="395"/>
    </row>
    <row r="72" spans="1:13" ht="50.1" customHeight="1" outlineLevel="1">
      <c r="A72" s="535" t="s">
        <v>12</v>
      </c>
      <c r="B72" s="523" t="s">
        <v>542</v>
      </c>
      <c r="C72" s="523"/>
      <c r="D72" s="499"/>
      <c r="E72" s="523"/>
      <c r="F72" s="481"/>
      <c r="G72" s="524"/>
      <c r="H72" s="525"/>
      <c r="I72" s="525"/>
      <c r="J72" s="526"/>
      <c r="L72" s="397"/>
      <c r="M72" s="397"/>
    </row>
    <row r="73" spans="1:13" ht="34.950000000000003" customHeight="1" outlineLevel="1">
      <c r="A73" s="60" t="s">
        <v>50</v>
      </c>
      <c r="B73" s="59" t="s">
        <v>583</v>
      </c>
      <c r="C73" s="352" t="s">
        <v>721</v>
      </c>
      <c r="D73" s="48">
        <v>1</v>
      </c>
      <c r="E73" s="59"/>
      <c r="F73" s="49">
        <v>0</v>
      </c>
      <c r="G73" s="48">
        <f>IF(AND(E73="K.O.",F73&lt;D73),0,1)</f>
        <v>1</v>
      </c>
      <c r="H73" s="356">
        <f t="shared" ref="H73:H76" si="45">IF(F73="NZ",0,G73*F73)</f>
        <v>0</v>
      </c>
      <c r="I73" s="355" t="str">
        <f>IF(F73="NZ","Kommentar obligatorisch!","")</f>
        <v/>
      </c>
      <c r="J73" s="52" t="str">
        <f t="shared" ref="J73:J76" si="46">IF(F73="NZ","X","")</f>
        <v/>
      </c>
      <c r="L73" s="53">
        <f>IF(AND(F73="nz",J73=""),D73,0)</f>
        <v>0</v>
      </c>
      <c r="M73" s="54">
        <f>COUNTBLANK(I73) + COUNTIF(I73,"Kommentar obligatorisch!")</f>
        <v>1</v>
      </c>
    </row>
    <row r="74" spans="1:13" ht="34.950000000000003" customHeight="1" outlineLevel="1">
      <c r="A74" s="60" t="s">
        <v>406</v>
      </c>
      <c r="B74" s="59" t="s">
        <v>409</v>
      </c>
      <c r="C74" s="352" t="s">
        <v>722</v>
      </c>
      <c r="D74" s="48">
        <v>1</v>
      </c>
      <c r="E74" s="59"/>
      <c r="F74" s="49">
        <v>0</v>
      </c>
      <c r="G74" s="48">
        <f>IF(AND(E74="K.O.",F74&lt;D74),0,1)</f>
        <v>1</v>
      </c>
      <c r="H74" s="356">
        <f t="shared" si="45"/>
        <v>0</v>
      </c>
      <c r="I74" s="355" t="str">
        <f>IF(F74="NZ","Kommentar obligatorisch!","")</f>
        <v/>
      </c>
      <c r="J74" s="52" t="str">
        <f t="shared" si="46"/>
        <v/>
      </c>
      <c r="L74" s="53">
        <f>IF(AND(F74="nz",J74=""),D74,0)</f>
        <v>0</v>
      </c>
      <c r="M74" s="54">
        <f>COUNTBLANK(I74) + COUNTIF(I74,"Kommentar obligatorisch!")</f>
        <v>1</v>
      </c>
    </row>
    <row r="75" spans="1:13" ht="34.950000000000003" customHeight="1" outlineLevel="1">
      <c r="A75" s="60" t="s">
        <v>407</v>
      </c>
      <c r="B75" s="59" t="s">
        <v>584</v>
      </c>
      <c r="C75" s="352" t="s">
        <v>723</v>
      </c>
      <c r="D75" s="48">
        <v>1</v>
      </c>
      <c r="E75" s="59"/>
      <c r="F75" s="49">
        <v>0</v>
      </c>
      <c r="G75" s="48">
        <f>IF(AND(E75="K.O.",F75&lt;D75),0,1)</f>
        <v>1</v>
      </c>
      <c r="H75" s="356">
        <f t="shared" ref="H75" si="47">IF(F75="NZ",0,G75*F75)</f>
        <v>0</v>
      </c>
      <c r="I75" s="355" t="str">
        <f>IF(F75="NZ","Kommentar obligatorisch!","")</f>
        <v/>
      </c>
      <c r="J75" s="52" t="str">
        <f t="shared" si="46"/>
        <v/>
      </c>
      <c r="L75" s="53">
        <f>IF(AND(F75="nz",J75=""),D75,0)</f>
        <v>0</v>
      </c>
      <c r="M75" s="54">
        <f>COUNTBLANK(I75) + COUNTIF(I75,"Kommentar obligatorisch!")</f>
        <v>1</v>
      </c>
    </row>
    <row r="76" spans="1:13" ht="34.950000000000003" customHeight="1" outlineLevel="1">
      <c r="A76" s="60" t="s">
        <v>408</v>
      </c>
      <c r="B76" s="59" t="s">
        <v>585</v>
      </c>
      <c r="C76" s="352" t="s">
        <v>724</v>
      </c>
      <c r="D76" s="48">
        <v>1</v>
      </c>
      <c r="E76" s="59"/>
      <c r="F76" s="49">
        <v>0</v>
      </c>
      <c r="G76" s="48">
        <f>IF(AND(E76="K.O.",F76&lt;D76),0,1)</f>
        <v>1</v>
      </c>
      <c r="H76" s="356">
        <f t="shared" si="45"/>
        <v>0</v>
      </c>
      <c r="I76" s="355" t="str">
        <f>IF(F76="NZ","Kommentar obligatorisch!","")</f>
        <v/>
      </c>
      <c r="J76" s="52" t="str">
        <f t="shared" si="46"/>
        <v/>
      </c>
      <c r="L76" s="53">
        <f>IF(AND(F76="nz",J76=""),D76,0)</f>
        <v>0</v>
      </c>
      <c r="M76" s="54">
        <f>COUNTBLANK(I76) + COUNTIF(I76,"Kommentar obligatorisch!")</f>
        <v>1</v>
      </c>
    </row>
    <row r="77" spans="1:13" ht="34.950000000000003" customHeight="1" outlineLevel="1">
      <c r="A77" s="60" t="s">
        <v>586</v>
      </c>
      <c r="B77" s="59" t="s">
        <v>587</v>
      </c>
      <c r="C77" s="352" t="s">
        <v>725</v>
      </c>
      <c r="D77" s="48">
        <v>1</v>
      </c>
      <c r="E77" s="59"/>
      <c r="F77" s="49">
        <v>0</v>
      </c>
      <c r="G77" s="48">
        <f>IF(AND(E77="K.O.",F77&lt;D77),0,1)</f>
        <v>1</v>
      </c>
      <c r="H77" s="428">
        <f t="shared" ref="H77" si="48">IF(F77="NZ",0,G77*F77)</f>
        <v>0</v>
      </c>
      <c r="I77" s="426" t="str">
        <f>IF(F77="NZ","Kommentar obligatorisch!","")</f>
        <v/>
      </c>
      <c r="J77" s="52" t="str">
        <f t="shared" ref="J77" si="49">IF(F77="NZ","X","")</f>
        <v/>
      </c>
      <c r="L77" s="53">
        <f>IF(AND(F77="nz",J77=""),D77,0)</f>
        <v>0</v>
      </c>
      <c r="M77" s="54">
        <f>COUNTBLANK(I77) + COUNTIF(I77,"Kommentar obligatorisch!")</f>
        <v>1</v>
      </c>
    </row>
    <row r="78" spans="1:13" s="199" customFormat="1" ht="30" customHeight="1" thickBot="1">
      <c r="A78" s="560" t="s">
        <v>64</v>
      </c>
      <c r="B78" s="527" t="str">
        <f>B71</f>
        <v>Energetische und stoffliche Nutzung von Bioabfall</v>
      </c>
      <c r="C78" s="333" t="str">
        <f>A78</f>
        <v>Total (6)</v>
      </c>
      <c r="D78" s="529">
        <f>SUM(D73:D77)</f>
        <v>5</v>
      </c>
      <c r="E78" s="333"/>
      <c r="F78" s="332">
        <f>COUNTIF(F73:F77,"NZ")</f>
        <v>0</v>
      </c>
      <c r="G78" s="332">
        <f>COUNTIF(G73:G77,"0")</f>
        <v>0</v>
      </c>
      <c r="H78" s="528">
        <f>SUM(H73:H77)</f>
        <v>0</v>
      </c>
      <c r="I78" s="559"/>
      <c r="J78" s="531"/>
      <c r="L78" s="608"/>
      <c r="M78" s="608"/>
    </row>
    <row r="79" spans="1:13" s="233" customFormat="1" ht="50.1" customHeight="1" outlineLevel="1" thickBot="1">
      <c r="A79" s="690" t="s">
        <v>49</v>
      </c>
      <c r="B79" s="706" t="s">
        <v>588</v>
      </c>
      <c r="C79" s="707"/>
      <c r="D79" s="707"/>
      <c r="E79" s="707"/>
      <c r="F79" s="707"/>
      <c r="G79" s="707"/>
      <c r="H79" s="707"/>
      <c r="I79" s="707"/>
      <c r="J79" s="708"/>
      <c r="L79" s="395"/>
      <c r="M79" s="395"/>
    </row>
    <row r="80" spans="1:13" ht="50.1" customHeight="1" outlineLevel="1">
      <c r="A80" s="552" t="s">
        <v>13</v>
      </c>
      <c r="B80" s="523" t="s">
        <v>672</v>
      </c>
      <c r="C80" s="523"/>
      <c r="D80" s="553"/>
      <c r="E80" s="523"/>
      <c r="F80" s="554"/>
      <c r="G80" s="555"/>
      <c r="H80" s="556"/>
      <c r="I80" s="557"/>
      <c r="J80" s="558"/>
      <c r="L80" s="609"/>
      <c r="M80" s="609"/>
    </row>
    <row r="81" spans="1:13" ht="44.25" customHeight="1" outlineLevel="1">
      <c r="A81" s="60" t="s">
        <v>51</v>
      </c>
      <c r="B81" s="60" t="s">
        <v>713</v>
      </c>
      <c r="C81" s="352" t="s">
        <v>720</v>
      </c>
      <c r="D81" s="48">
        <v>2</v>
      </c>
      <c r="E81" s="59"/>
      <c r="F81" s="49">
        <v>0</v>
      </c>
      <c r="G81" s="48">
        <f t="shared" ref="G81:G90" si="50">IF(AND(E81="K.O.",F81&lt;D81),0,1)</f>
        <v>1</v>
      </c>
      <c r="H81" s="428">
        <f t="shared" ref="H81:H82" si="51">IF(F81="NZ",0,G81*F81)</f>
        <v>0</v>
      </c>
      <c r="I81" s="426" t="str">
        <f t="shared" ref="I81:I90" si="52">IF(F81="NZ","Kommentar obligatorisch!","")</f>
        <v/>
      </c>
      <c r="J81" s="52" t="str">
        <f t="shared" ref="J81:J82" si="53">IF(F81="NZ","X","")</f>
        <v/>
      </c>
      <c r="L81" s="53">
        <f t="shared" ref="L81:L90" si="54">IF(AND(F81="nz",J81=""),D81,0)</f>
        <v>0</v>
      </c>
      <c r="M81" s="54">
        <f>COUNTBLANK(I81)+ COUNTIF(I81,"Kommentar obligatorisch!")</f>
        <v>1</v>
      </c>
    </row>
    <row r="82" spans="1:13" ht="31.5" customHeight="1" outlineLevel="1">
      <c r="A82" s="60" t="s">
        <v>52</v>
      </c>
      <c r="B82" s="60" t="s">
        <v>589</v>
      </c>
      <c r="C82" s="352" t="s">
        <v>714</v>
      </c>
      <c r="D82" s="48">
        <v>1</v>
      </c>
      <c r="E82" s="59"/>
      <c r="F82" s="49">
        <v>0</v>
      </c>
      <c r="G82" s="48">
        <f t="shared" si="50"/>
        <v>1</v>
      </c>
      <c r="H82" s="428">
        <f t="shared" si="51"/>
        <v>0</v>
      </c>
      <c r="I82" s="426" t="str">
        <f t="shared" si="52"/>
        <v/>
      </c>
      <c r="J82" s="52" t="str">
        <f t="shared" si="53"/>
        <v/>
      </c>
      <c r="L82" s="53">
        <f t="shared" si="54"/>
        <v>0</v>
      </c>
      <c r="M82" s="54">
        <f>COUNTBLANK(I82)+ COUNTIF(I82,"Kommentar obligatorisch!")</f>
        <v>1</v>
      </c>
    </row>
    <row r="83" spans="1:13" ht="30" customHeight="1" outlineLevel="1">
      <c r="A83" s="60" t="s">
        <v>53</v>
      </c>
      <c r="B83" s="60" t="s">
        <v>590</v>
      </c>
      <c r="C83" s="352" t="s">
        <v>715</v>
      </c>
      <c r="D83" s="48">
        <v>1</v>
      </c>
      <c r="E83" s="59"/>
      <c r="F83" s="49">
        <v>0</v>
      </c>
      <c r="G83" s="48">
        <f t="shared" si="50"/>
        <v>1</v>
      </c>
      <c r="H83" s="356">
        <f t="shared" ref="H83:H84" si="55">IF(F83="NZ",0,G83*F83)</f>
        <v>0</v>
      </c>
      <c r="I83" s="355" t="str">
        <f t="shared" si="52"/>
        <v/>
      </c>
      <c r="J83" s="52" t="str">
        <f t="shared" ref="J83:J85" si="56">IF(F83="NZ","X","")</f>
        <v/>
      </c>
      <c r="L83" s="53">
        <f t="shared" si="54"/>
        <v>0</v>
      </c>
      <c r="M83" s="54">
        <f>COUNTBLANK(I83)+ COUNTIF(I83,"Kommentar obligatorisch!")</f>
        <v>1</v>
      </c>
    </row>
    <row r="84" spans="1:13" ht="30" customHeight="1" outlineLevel="1">
      <c r="A84" s="60" t="s">
        <v>54</v>
      </c>
      <c r="B84" s="60" t="s">
        <v>591</v>
      </c>
      <c r="C84" s="352" t="s">
        <v>716</v>
      </c>
      <c r="D84" s="48">
        <v>1</v>
      </c>
      <c r="E84" s="59"/>
      <c r="F84" s="49">
        <v>0</v>
      </c>
      <c r="G84" s="48">
        <f t="shared" si="50"/>
        <v>1</v>
      </c>
      <c r="H84" s="356">
        <f t="shared" si="55"/>
        <v>0</v>
      </c>
      <c r="I84" s="355" t="str">
        <f t="shared" si="52"/>
        <v/>
      </c>
      <c r="J84" s="52" t="str">
        <f t="shared" si="56"/>
        <v/>
      </c>
      <c r="L84" s="53">
        <f t="shared" si="54"/>
        <v>0</v>
      </c>
      <c r="M84" s="54">
        <f t="shared" ref="M84:M90" si="57">COUNTBLANK(I84) + COUNTIF(I84,"Kommentar obligatorisch!")</f>
        <v>1</v>
      </c>
    </row>
    <row r="85" spans="1:13" ht="30" customHeight="1" outlineLevel="1">
      <c r="A85" s="60" t="s">
        <v>410</v>
      </c>
      <c r="B85" s="60" t="s">
        <v>592</v>
      </c>
      <c r="C85" s="352" t="s">
        <v>717</v>
      </c>
      <c r="D85" s="48">
        <v>1</v>
      </c>
      <c r="E85" s="59"/>
      <c r="F85" s="49">
        <v>0</v>
      </c>
      <c r="G85" s="48">
        <f t="shared" si="50"/>
        <v>1</v>
      </c>
      <c r="H85" s="356">
        <f t="shared" ref="H85" si="58">IF(F85="NZ",0,G85*F85)</f>
        <v>0</v>
      </c>
      <c r="I85" s="355" t="str">
        <f t="shared" si="52"/>
        <v/>
      </c>
      <c r="J85" s="52" t="str">
        <f t="shared" si="56"/>
        <v/>
      </c>
      <c r="L85" s="53">
        <f t="shared" si="54"/>
        <v>0</v>
      </c>
      <c r="M85" s="54">
        <f t="shared" si="57"/>
        <v>1</v>
      </c>
    </row>
    <row r="86" spans="1:13" ht="30" customHeight="1" outlineLevel="1">
      <c r="A86" s="60" t="s">
        <v>593</v>
      </c>
      <c r="B86" s="60" t="s">
        <v>594</v>
      </c>
      <c r="C86" s="352" t="s">
        <v>717</v>
      </c>
      <c r="D86" s="48">
        <v>1</v>
      </c>
      <c r="E86" s="59"/>
      <c r="F86" s="49">
        <v>0</v>
      </c>
      <c r="G86" s="48">
        <f t="shared" si="50"/>
        <v>1</v>
      </c>
      <c r="H86" s="428">
        <f t="shared" ref="H86" si="59">IF(F86="NZ",0,G86*F86)</f>
        <v>0</v>
      </c>
      <c r="I86" s="426" t="str">
        <f t="shared" si="52"/>
        <v/>
      </c>
      <c r="J86" s="52" t="str">
        <f t="shared" ref="J86" si="60">IF(F86="NZ","X","")</f>
        <v/>
      </c>
      <c r="L86" s="53">
        <f t="shared" si="54"/>
        <v>0</v>
      </c>
      <c r="M86" s="54">
        <f t="shared" si="57"/>
        <v>1</v>
      </c>
    </row>
    <row r="87" spans="1:13" ht="35.25" customHeight="1" outlineLevel="1">
      <c r="A87" s="60" t="s">
        <v>595</v>
      </c>
      <c r="B87" s="60" t="s">
        <v>599</v>
      </c>
      <c r="C87" s="352" t="s">
        <v>717</v>
      </c>
      <c r="D87" s="48">
        <v>1</v>
      </c>
      <c r="E87" s="59"/>
      <c r="F87" s="49">
        <v>0</v>
      </c>
      <c r="G87" s="48">
        <f t="shared" si="50"/>
        <v>1</v>
      </c>
      <c r="H87" s="428">
        <f t="shared" ref="H87" si="61">IF(F87="NZ",0,G87*F87)</f>
        <v>0</v>
      </c>
      <c r="I87" s="426" t="str">
        <f t="shared" si="52"/>
        <v/>
      </c>
      <c r="J87" s="52" t="str">
        <f t="shared" ref="J87" si="62">IF(F87="NZ","X","")</f>
        <v/>
      </c>
      <c r="L87" s="53">
        <f t="shared" si="54"/>
        <v>0</v>
      </c>
      <c r="M87" s="54">
        <f t="shared" si="57"/>
        <v>1</v>
      </c>
    </row>
    <row r="88" spans="1:13" ht="39" customHeight="1" outlineLevel="1">
      <c r="A88" s="60" t="s">
        <v>596</v>
      </c>
      <c r="B88" s="60" t="s">
        <v>600</v>
      </c>
      <c r="C88" s="352" t="s">
        <v>718</v>
      </c>
      <c r="D88" s="48">
        <v>2</v>
      </c>
      <c r="E88" s="59"/>
      <c r="F88" s="49">
        <v>0</v>
      </c>
      <c r="G88" s="48">
        <f t="shared" si="50"/>
        <v>1</v>
      </c>
      <c r="H88" s="428">
        <f t="shared" ref="H88" si="63">IF(F88="NZ",0,G88*F88)</f>
        <v>0</v>
      </c>
      <c r="I88" s="426" t="str">
        <f t="shared" si="52"/>
        <v/>
      </c>
      <c r="J88" s="52" t="str">
        <f t="shared" ref="J88" si="64">IF(F88="NZ","X","")</f>
        <v/>
      </c>
      <c r="L88" s="53">
        <f t="shared" si="54"/>
        <v>0</v>
      </c>
      <c r="M88" s="54">
        <f t="shared" si="57"/>
        <v>1</v>
      </c>
    </row>
    <row r="89" spans="1:13" ht="37.5" customHeight="1" outlineLevel="1">
      <c r="A89" s="60" t="s">
        <v>597</v>
      </c>
      <c r="B89" s="60" t="s">
        <v>601</v>
      </c>
      <c r="C89" s="352" t="s">
        <v>719</v>
      </c>
      <c r="D89" s="48">
        <v>2</v>
      </c>
      <c r="E89" s="59"/>
      <c r="F89" s="49">
        <v>0</v>
      </c>
      <c r="G89" s="48">
        <f t="shared" si="50"/>
        <v>1</v>
      </c>
      <c r="H89" s="428">
        <f t="shared" ref="H89" si="65">IF(F89="NZ",0,G89*F89)</f>
        <v>0</v>
      </c>
      <c r="I89" s="426" t="str">
        <f t="shared" si="52"/>
        <v/>
      </c>
      <c r="J89" s="52" t="str">
        <f t="shared" ref="J89" si="66">IF(F89="NZ","X","")</f>
        <v/>
      </c>
      <c r="L89" s="53">
        <f t="shared" si="54"/>
        <v>0</v>
      </c>
      <c r="M89" s="54">
        <f t="shared" si="57"/>
        <v>1</v>
      </c>
    </row>
    <row r="90" spans="1:13" ht="30" customHeight="1" outlineLevel="1">
      <c r="A90" s="60" t="s">
        <v>598</v>
      </c>
      <c r="B90" s="60" t="s">
        <v>602</v>
      </c>
      <c r="C90" s="352"/>
      <c r="D90" s="48">
        <v>1</v>
      </c>
      <c r="E90" s="59"/>
      <c r="F90" s="49">
        <v>0</v>
      </c>
      <c r="G90" s="48">
        <f t="shared" si="50"/>
        <v>1</v>
      </c>
      <c r="H90" s="428">
        <f t="shared" ref="H90" si="67">IF(F90="NZ",0,G90*F90)</f>
        <v>0</v>
      </c>
      <c r="I90" s="426" t="str">
        <f t="shared" si="52"/>
        <v/>
      </c>
      <c r="J90" s="52" t="str">
        <f t="shared" ref="J90" si="68">IF(F90="NZ","X","")</f>
        <v/>
      </c>
      <c r="L90" s="53">
        <f t="shared" si="54"/>
        <v>0</v>
      </c>
      <c r="M90" s="54">
        <f t="shared" si="57"/>
        <v>1</v>
      </c>
    </row>
    <row r="91" spans="1:13" s="199" customFormat="1" ht="30" customHeight="1" thickBot="1">
      <c r="A91" s="64" t="s">
        <v>65</v>
      </c>
      <c r="B91" s="527" t="str">
        <f>B79</f>
        <v>Sensibilisierungsmaßnahmen gegen Littering, also das Wegwerfen oder Liegenlassen kleiner Mengen Siedlungsabfall</v>
      </c>
      <c r="C91" s="333" t="str">
        <f>A91</f>
        <v>Total (7)</v>
      </c>
      <c r="D91" s="529">
        <f>SUM(D81:D90)</f>
        <v>13</v>
      </c>
      <c r="E91" s="333"/>
      <c r="F91" s="332">
        <f>COUNTIF(F81:F90,"NZ")</f>
        <v>0</v>
      </c>
      <c r="G91" s="332">
        <f>COUNTIF(G82:G90,"0")</f>
        <v>0</v>
      </c>
      <c r="H91" s="529">
        <f>SUM(H82:H90)</f>
        <v>0</v>
      </c>
      <c r="I91" s="551"/>
      <c r="J91" s="531"/>
      <c r="L91" s="608"/>
      <c r="M91" s="608"/>
    </row>
    <row r="92" spans="1:13" s="233" customFormat="1" ht="50.1" customHeight="1" outlineLevel="1" thickBot="1">
      <c r="A92" s="688">
        <v>8</v>
      </c>
      <c r="B92" s="706" t="s">
        <v>543</v>
      </c>
      <c r="C92" s="707"/>
      <c r="D92" s="707"/>
      <c r="E92" s="707"/>
      <c r="F92" s="707"/>
      <c r="G92" s="707"/>
      <c r="H92" s="707"/>
      <c r="I92" s="707"/>
      <c r="J92" s="708"/>
      <c r="L92" s="395"/>
      <c r="M92" s="395"/>
    </row>
    <row r="93" spans="1:13" ht="50.1" customHeight="1" outlineLevel="1">
      <c r="A93" s="535" t="s">
        <v>471</v>
      </c>
      <c r="B93" s="523" t="s">
        <v>544</v>
      </c>
      <c r="C93" s="479"/>
      <c r="D93" s="546"/>
      <c r="E93" s="523"/>
      <c r="F93" s="500"/>
      <c r="G93" s="546"/>
      <c r="H93" s="500"/>
      <c r="I93" s="500"/>
      <c r="J93" s="526"/>
      <c r="L93" s="607"/>
      <c r="M93" s="607"/>
    </row>
    <row r="94" spans="1:13" ht="34.5" customHeight="1" outlineLevel="1">
      <c r="A94" s="60" t="s">
        <v>55</v>
      </c>
      <c r="B94" s="59" t="s">
        <v>603</v>
      </c>
      <c r="C94" s="419" t="s">
        <v>381</v>
      </c>
      <c r="D94" s="48">
        <v>1</v>
      </c>
      <c r="E94" s="59"/>
      <c r="F94" s="49">
        <v>0</v>
      </c>
      <c r="G94" s="48">
        <f>IF(AND(E94="K.O.",F94&lt;D94),0,1)</f>
        <v>1</v>
      </c>
      <c r="H94" s="356">
        <f t="shared" ref="H94:H95" si="69">IF(F94="NZ",0,G94*F94)</f>
        <v>0</v>
      </c>
      <c r="I94" s="355" t="str">
        <f>IF(F94="NZ","Kommentar obligatorisch!","")</f>
        <v/>
      </c>
      <c r="J94" s="52" t="str">
        <f t="shared" ref="J94:J95" si="70">IF(F94="NZ","X","")</f>
        <v/>
      </c>
      <c r="L94" s="53">
        <f>IF(AND(F94="nz",J94=""),D94,0)</f>
        <v>0</v>
      </c>
      <c r="M94" s="54">
        <f>COUNTBLANK(I94) + COUNTIF(I94,"Kommentar obligatorisch!")</f>
        <v>1</v>
      </c>
    </row>
    <row r="95" spans="1:13" ht="150" customHeight="1" outlineLevel="1">
      <c r="A95" s="60" t="s">
        <v>56</v>
      </c>
      <c r="B95" s="59" t="s">
        <v>604</v>
      </c>
      <c r="C95" s="419" t="s">
        <v>381</v>
      </c>
      <c r="D95" s="48">
        <v>3</v>
      </c>
      <c r="E95" s="59"/>
      <c r="F95" s="49">
        <v>0</v>
      </c>
      <c r="G95" s="48">
        <f>IF(AND(E95="K.O.",F95&lt;D95),0,1)</f>
        <v>1</v>
      </c>
      <c r="H95" s="356">
        <f t="shared" si="69"/>
        <v>0</v>
      </c>
      <c r="I95" s="355" t="str">
        <f>IF(F95="NZ","Kommentar obligatorisch!","")</f>
        <v/>
      </c>
      <c r="J95" s="52" t="str">
        <f t="shared" si="70"/>
        <v/>
      </c>
      <c r="L95" s="53">
        <f>IF(AND(F95="nz",J95=""),D95,0)</f>
        <v>0</v>
      </c>
      <c r="M95" s="54">
        <f>COUNTBLANK(I95) + COUNTIF(I95,"Kommentar obligatorisch!")</f>
        <v>1</v>
      </c>
    </row>
    <row r="96" spans="1:13" ht="150" customHeight="1" outlineLevel="1">
      <c r="A96" s="60" t="s">
        <v>605</v>
      </c>
      <c r="B96" s="59" t="s">
        <v>606</v>
      </c>
      <c r="C96" s="419" t="s">
        <v>381</v>
      </c>
      <c r="D96" s="48">
        <v>4</v>
      </c>
      <c r="E96" s="59"/>
      <c r="F96" s="49">
        <v>0</v>
      </c>
      <c r="G96" s="48">
        <f>IF(AND(E96="K.O.",F96&lt;D96),0,1)</f>
        <v>1</v>
      </c>
      <c r="H96" s="428">
        <f t="shared" ref="H96" si="71">IF(F96="NZ",0,G96*F96)</f>
        <v>0</v>
      </c>
      <c r="I96" s="426" t="str">
        <f>IF(F96="NZ","Kommentar obligatorisch!","")</f>
        <v/>
      </c>
      <c r="J96" s="52" t="str">
        <f t="shared" ref="J96" si="72">IF(F96="NZ","X","")</f>
        <v/>
      </c>
      <c r="L96" s="53">
        <f>IF(AND(F96="nz",J96=""),D96,0)</f>
        <v>0</v>
      </c>
      <c r="M96" s="54">
        <f>COUNTBLANK(I96) + COUNTIF(I96,"Kommentar obligatorisch!")</f>
        <v>1</v>
      </c>
    </row>
    <row r="97" spans="1:13" s="199" customFormat="1" ht="30" customHeight="1" outlineLevel="1">
      <c r="A97" s="336" t="s">
        <v>472</v>
      </c>
      <c r="B97" s="336" t="str">
        <f>B93</f>
        <v>Gemeindeinterne Baustandards</v>
      </c>
      <c r="C97" s="337" t="s">
        <v>69</v>
      </c>
      <c r="D97" s="338">
        <f>SUM(D94:D96)</f>
        <v>8</v>
      </c>
      <c r="E97" s="337"/>
      <c r="F97" s="338">
        <f>COUNTIF(F94:F96,"NZ")</f>
        <v>0</v>
      </c>
      <c r="G97" s="338">
        <f>COUNTIF(G94:G96,"0")</f>
        <v>0</v>
      </c>
      <c r="H97" s="338">
        <f>SUM(H94:H96)</f>
        <v>0</v>
      </c>
      <c r="I97" s="339"/>
      <c r="J97" s="340"/>
      <c r="L97" s="610"/>
      <c r="M97" s="610"/>
    </row>
    <row r="98" spans="1:13" ht="50.1" customHeight="1" outlineLevel="1">
      <c r="A98" s="380" t="s">
        <v>14</v>
      </c>
      <c r="B98" s="414" t="s">
        <v>476</v>
      </c>
      <c r="C98" s="542"/>
      <c r="D98" s="397"/>
      <c r="E98" s="416"/>
      <c r="F98" s="397"/>
      <c r="G98" s="397"/>
      <c r="H98" s="398"/>
      <c r="I98" s="398"/>
      <c r="J98" s="384"/>
      <c r="L98" s="386"/>
      <c r="M98" s="386"/>
    </row>
    <row r="99" spans="1:13" ht="30" customHeight="1" outlineLevel="1">
      <c r="A99" s="60" t="s">
        <v>57</v>
      </c>
      <c r="B99" s="59" t="s">
        <v>607</v>
      </c>
      <c r="C99" s="420" t="s">
        <v>703</v>
      </c>
      <c r="D99" s="48">
        <v>1</v>
      </c>
      <c r="E99" s="59"/>
      <c r="F99" s="49">
        <v>0</v>
      </c>
      <c r="G99" s="48">
        <f>IF(AND(E99="K.O.",F99&lt;D99),0,1)</f>
        <v>1</v>
      </c>
      <c r="H99" s="428">
        <f t="shared" ref="H99:H100" si="73">IF(F99="NZ",0,G99*F99)</f>
        <v>0</v>
      </c>
      <c r="I99" s="426" t="str">
        <f>IF(F99="NZ","Kommentar obligatorisch!","")</f>
        <v/>
      </c>
      <c r="J99" s="52" t="str">
        <f t="shared" ref="J99:J100" si="74">IF(F99="NZ","X","")</f>
        <v/>
      </c>
      <c r="L99" s="53">
        <f>IF(AND(F99="nz",J99=""),D99,0)</f>
        <v>0</v>
      </c>
      <c r="M99" s="54">
        <f>COUNTBLANK(I99) + COUNTIF(I99,"Kommentar obligatorisch!")</f>
        <v>1</v>
      </c>
    </row>
    <row r="100" spans="1:13" ht="105.75" customHeight="1" outlineLevel="1">
      <c r="A100" s="60" t="s">
        <v>58</v>
      </c>
      <c r="B100" s="59" t="s">
        <v>732</v>
      </c>
      <c r="C100" s="420" t="s">
        <v>712</v>
      </c>
      <c r="D100" s="48">
        <v>4</v>
      </c>
      <c r="E100" s="59"/>
      <c r="F100" s="49">
        <v>0</v>
      </c>
      <c r="G100" s="48">
        <f>IF(AND(E100="K.O.",F100&lt;D100),0,1)</f>
        <v>1</v>
      </c>
      <c r="H100" s="428">
        <f t="shared" si="73"/>
        <v>0</v>
      </c>
      <c r="I100" s="426" t="str">
        <f>IF(F100="NZ","Kommentar obligatorisch!","")</f>
        <v/>
      </c>
      <c r="J100" s="52" t="str">
        <f t="shared" si="74"/>
        <v/>
      </c>
      <c r="L100" s="53">
        <f>IF(AND(F100="nz",J100=""),D100,0)</f>
        <v>0</v>
      </c>
      <c r="M100" s="54">
        <f>COUNTBLANK(I100) + COUNTIF(I100,"Kommentar obligatorisch!")</f>
        <v>1</v>
      </c>
    </row>
    <row r="101" spans="1:13" ht="39" customHeight="1" outlineLevel="1">
      <c r="A101" s="60" t="s">
        <v>608</v>
      </c>
      <c r="B101" s="59" t="s">
        <v>607</v>
      </c>
      <c r="C101" s="420" t="s">
        <v>712</v>
      </c>
      <c r="D101" s="48">
        <v>1</v>
      </c>
      <c r="E101" s="59"/>
      <c r="F101" s="49">
        <v>0</v>
      </c>
      <c r="G101" s="48">
        <f>IF(AND(E101="K.O.",F101&lt;D101),0,1)</f>
        <v>1</v>
      </c>
      <c r="H101" s="428">
        <f t="shared" ref="H101" si="75">IF(F101="NZ",0,G101*F101)</f>
        <v>0</v>
      </c>
      <c r="I101" s="426" t="str">
        <f>IF(F101="NZ","Kommentar obligatorisch!","")</f>
        <v/>
      </c>
      <c r="J101" s="52" t="str">
        <f t="shared" ref="J101" si="76">IF(F101="NZ","X","")</f>
        <v/>
      </c>
      <c r="L101" s="53">
        <f>IF(AND(F101="nz",J101=""),D101,0)</f>
        <v>0</v>
      </c>
      <c r="M101" s="54">
        <f>COUNTBLANK(I101) + COUNTIF(I101,"Kommentar obligatorisch!")</f>
        <v>1</v>
      </c>
    </row>
    <row r="102" spans="1:13" ht="30.75" customHeight="1" outlineLevel="1">
      <c r="A102" s="336" t="s">
        <v>473</v>
      </c>
      <c r="B102" s="430" t="str">
        <f>B98</f>
        <v>Ausbau der notwendigen Infrastruktur für die getrennte Sammlung der verschiedenen Abfallfraktionen in Residenzen (Mehrfamilienhäuser mit mehr als vier Wohngrundstücken)</v>
      </c>
      <c r="C102" s="337" t="s">
        <v>69</v>
      </c>
      <c r="D102" s="338">
        <f>SUM(D99:D101)</f>
        <v>6</v>
      </c>
      <c r="E102" s="337"/>
      <c r="F102" s="338">
        <f>COUNTIF(F99:F101,"NZ")</f>
        <v>0</v>
      </c>
      <c r="G102" s="338">
        <f>COUNTIF(G99:G101,"0")</f>
        <v>0</v>
      </c>
      <c r="H102" s="338">
        <f>SUM(H99:H101)</f>
        <v>0</v>
      </c>
      <c r="I102" s="57"/>
      <c r="J102" s="58"/>
      <c r="L102" s="611"/>
      <c r="M102" s="611"/>
    </row>
    <row r="103" spans="1:13" s="199" customFormat="1" ht="30" customHeight="1" thickBot="1">
      <c r="A103" s="64" t="s">
        <v>68</v>
      </c>
      <c r="B103" s="527" t="str">
        <f>B92</f>
        <v xml:space="preserve"> Bauten Reglement und gemeindeinterne Baustandards</v>
      </c>
      <c r="C103" s="333" t="str">
        <f>A103</f>
        <v>Total (8)</v>
      </c>
      <c r="D103" s="529">
        <f>D102+D97</f>
        <v>14</v>
      </c>
      <c r="E103" s="333"/>
      <c r="F103" s="529">
        <f>F102+F97</f>
        <v>0</v>
      </c>
      <c r="G103" s="529">
        <f>G102+G97</f>
        <v>0</v>
      </c>
      <c r="H103" s="529">
        <f>H102+H97</f>
        <v>0</v>
      </c>
      <c r="I103" s="530"/>
      <c r="J103" s="531"/>
      <c r="L103" s="612"/>
      <c r="M103" s="612"/>
    </row>
    <row r="104" spans="1:13" s="233" customFormat="1" ht="50.1" customHeight="1" outlineLevel="1" thickBot="1">
      <c r="A104" s="688">
        <v>9</v>
      </c>
      <c r="B104" s="706" t="s">
        <v>145</v>
      </c>
      <c r="C104" s="707"/>
      <c r="D104" s="707"/>
      <c r="E104" s="707"/>
      <c r="F104" s="707"/>
      <c r="G104" s="707"/>
      <c r="H104" s="707"/>
      <c r="I104" s="707"/>
      <c r="J104" s="708"/>
      <c r="L104" s="394"/>
      <c r="M104" s="394"/>
    </row>
    <row r="105" spans="1:13" ht="50.1" customHeight="1" outlineLevel="1">
      <c r="A105" s="478" t="s">
        <v>15</v>
      </c>
      <c r="B105" s="523" t="s">
        <v>609</v>
      </c>
      <c r="C105" s="523"/>
      <c r="D105" s="548"/>
      <c r="E105" s="523"/>
      <c r="F105" s="549"/>
      <c r="G105" s="549"/>
      <c r="H105" s="550"/>
      <c r="I105" s="550"/>
      <c r="J105" s="526"/>
      <c r="L105" s="386"/>
      <c r="M105" s="386"/>
    </row>
    <row r="106" spans="1:13" ht="48" customHeight="1" outlineLevel="1">
      <c r="A106" s="63" t="s">
        <v>483</v>
      </c>
      <c r="B106" s="59" t="s">
        <v>382</v>
      </c>
      <c r="C106" s="419" t="s">
        <v>117</v>
      </c>
      <c r="D106" s="48">
        <v>1</v>
      </c>
      <c r="E106" s="425" t="s">
        <v>32</v>
      </c>
      <c r="F106" s="49">
        <v>0</v>
      </c>
      <c r="G106" s="48">
        <f>IF(AND(E106="K.O.",F106&lt;D106)+OR(J106="X"),0,1)</f>
        <v>0</v>
      </c>
      <c r="H106" s="356">
        <f t="shared" ref="H106:H107" si="77">IF(F106="NZ",0,G106*F106)</f>
        <v>0</v>
      </c>
      <c r="I106" s="355" t="str">
        <f t="shared" ref="I106:I107" si="78">IF(F106="NZ","Kommentar obligatorisch!","")</f>
        <v/>
      </c>
      <c r="J106" s="52" t="str">
        <f t="shared" ref="J106:J107" si="79">IF(F106="NZ","X","")</f>
        <v/>
      </c>
      <c r="L106" s="53">
        <f>IF(AND(F106="nz",J106=""),D106,0)</f>
        <v>0</v>
      </c>
      <c r="M106" s="54">
        <f>COUNTBLANK(I106) + COUNTIF(I106,"Kommentar obligatorisch!")</f>
        <v>1</v>
      </c>
    </row>
    <row r="107" spans="1:13" ht="60" customHeight="1" outlineLevel="1">
      <c r="A107" s="63" t="s">
        <v>484</v>
      </c>
      <c r="B107" s="59" t="s">
        <v>411</v>
      </c>
      <c r="C107" s="419" t="s">
        <v>711</v>
      </c>
      <c r="D107" s="48">
        <v>1</v>
      </c>
      <c r="E107" s="425" t="s">
        <v>32</v>
      </c>
      <c r="F107" s="49">
        <v>0</v>
      </c>
      <c r="G107" s="48">
        <f>IF(AND(E107="K.O.",F107&lt;D107)+OR(J107="X"),0,1)</f>
        <v>0</v>
      </c>
      <c r="H107" s="356">
        <f t="shared" si="77"/>
        <v>0</v>
      </c>
      <c r="I107" s="355" t="str">
        <f t="shared" si="78"/>
        <v/>
      </c>
      <c r="J107" s="52" t="str">
        <f t="shared" si="79"/>
        <v/>
      </c>
      <c r="L107" s="53">
        <f>IF(AND(F107="nz",J107=""),D107,0)</f>
        <v>0</v>
      </c>
      <c r="M107" s="54">
        <f>COUNTBLANK(I107) + COUNTIF(I107,"Kommentar obligatorisch!")</f>
        <v>1</v>
      </c>
    </row>
    <row r="108" spans="1:13" s="199" customFormat="1" ht="30" customHeight="1" thickBot="1">
      <c r="A108" s="64" t="s">
        <v>66</v>
      </c>
      <c r="B108" s="527" t="str">
        <f>B104</f>
        <v xml:space="preserve">Trennung der Baustellenabfälle </v>
      </c>
      <c r="C108" s="333" t="str">
        <f>A108</f>
        <v>Total (9)</v>
      </c>
      <c r="D108" s="332">
        <f>SUM(D106:D107)</f>
        <v>2</v>
      </c>
      <c r="E108" s="333"/>
      <c r="F108" s="332">
        <f>COUNTIF(F106:F107,"NZ")</f>
        <v>0</v>
      </c>
      <c r="G108" s="332">
        <f>COUNTIF(G106:G107,"0")</f>
        <v>2</v>
      </c>
      <c r="H108" s="332">
        <f>SUM(H106:H107)</f>
        <v>0</v>
      </c>
      <c r="I108" s="530"/>
      <c r="J108" s="547"/>
      <c r="L108" s="604"/>
      <c r="M108" s="604"/>
    </row>
    <row r="109" spans="1:13" s="233" customFormat="1" ht="50.1" customHeight="1" outlineLevel="1" thickBot="1">
      <c r="A109" s="688">
        <v>10</v>
      </c>
      <c r="B109" s="706" t="s">
        <v>383</v>
      </c>
      <c r="C109" s="707"/>
      <c r="D109" s="707"/>
      <c r="E109" s="707"/>
      <c r="F109" s="707"/>
      <c r="G109" s="707"/>
      <c r="H109" s="707"/>
      <c r="I109" s="707"/>
      <c r="J109" s="708"/>
      <c r="L109" s="395"/>
      <c r="M109" s="395"/>
    </row>
    <row r="110" spans="1:13" ht="50.1" customHeight="1" outlineLevel="1">
      <c r="A110" s="535" t="s">
        <v>16</v>
      </c>
      <c r="B110" s="523" t="s">
        <v>737</v>
      </c>
      <c r="C110" s="523"/>
      <c r="D110" s="546"/>
      <c r="E110" s="523"/>
      <c r="F110" s="500"/>
      <c r="G110" s="546"/>
      <c r="H110" s="500"/>
      <c r="I110" s="500"/>
      <c r="J110" s="526"/>
      <c r="L110" s="607"/>
      <c r="M110" s="607"/>
    </row>
    <row r="111" spans="1:13" ht="47.25" customHeight="1" outlineLevel="1">
      <c r="A111" s="60" t="s">
        <v>17</v>
      </c>
      <c r="B111" s="431" t="s">
        <v>610</v>
      </c>
      <c r="C111" s="352" t="s">
        <v>412</v>
      </c>
      <c r="D111" s="48">
        <v>2</v>
      </c>
      <c r="E111" s="59"/>
      <c r="F111" s="49">
        <v>0</v>
      </c>
      <c r="G111" s="48">
        <f>IF(AND(E111="K.O.",F111&lt;D111),0,1)</f>
        <v>1</v>
      </c>
      <c r="H111" s="356">
        <f t="shared" ref="H111:H113" si="80">IF(F111="NZ",0,G111*F111)</f>
        <v>0</v>
      </c>
      <c r="I111" s="355" t="str">
        <f>IF(F111="NZ","Kommentar obligatorisch!","")</f>
        <v/>
      </c>
      <c r="J111" s="52" t="str">
        <f t="shared" ref="J111:J113" si="81">IF(F111="NZ","X","")</f>
        <v/>
      </c>
      <c r="L111" s="53">
        <f>IF(AND(F111="nz",J111=""),D111,0)</f>
        <v>0</v>
      </c>
      <c r="M111" s="54">
        <f>COUNTBLANK(I111) + COUNTIF(I111,"Kommentar obligatorisch!")</f>
        <v>1</v>
      </c>
    </row>
    <row r="112" spans="1:13" ht="60.75" customHeight="1" outlineLevel="1">
      <c r="A112" s="60" t="s">
        <v>18</v>
      </c>
      <c r="B112" s="47" t="s">
        <v>698</v>
      </c>
      <c r="C112" s="352" t="s">
        <v>709</v>
      </c>
      <c r="D112" s="48">
        <v>1</v>
      </c>
      <c r="E112" s="59"/>
      <c r="F112" s="49">
        <v>0</v>
      </c>
      <c r="G112" s="48">
        <f>IF(AND(E112="K.O.",F112&lt;D112),0,1)</f>
        <v>1</v>
      </c>
      <c r="H112" s="356">
        <f t="shared" si="80"/>
        <v>0</v>
      </c>
      <c r="I112" s="355" t="str">
        <f>IF(F112="NZ","Kommentar obligatorisch!","")</f>
        <v/>
      </c>
      <c r="J112" s="52" t="str">
        <f t="shared" si="81"/>
        <v/>
      </c>
      <c r="L112" s="53">
        <f>IF(AND(F112="nz",J112=""),D112,0)</f>
        <v>0</v>
      </c>
      <c r="M112" s="54">
        <f>COUNTBLANK(I112) + COUNTIF(I112,"Kommentar obligatorisch!")</f>
        <v>1</v>
      </c>
    </row>
    <row r="113" spans="1:13" ht="30" customHeight="1" outlineLevel="1">
      <c r="A113" s="60" t="s">
        <v>19</v>
      </c>
      <c r="B113" s="59" t="s">
        <v>611</v>
      </c>
      <c r="C113" s="352" t="s">
        <v>130</v>
      </c>
      <c r="D113" s="48">
        <v>1</v>
      </c>
      <c r="E113" s="59"/>
      <c r="F113" s="49">
        <v>0</v>
      </c>
      <c r="G113" s="48">
        <f>IF(AND(E113="K.O.",F113&lt;D113),0,1)</f>
        <v>1</v>
      </c>
      <c r="H113" s="356">
        <f t="shared" si="80"/>
        <v>0</v>
      </c>
      <c r="I113" s="355" t="str">
        <f>IF(F113="NZ","Kommentar obligatorisch!","")</f>
        <v/>
      </c>
      <c r="J113" s="52" t="str">
        <f t="shared" si="81"/>
        <v/>
      </c>
      <c r="L113" s="53">
        <f>IF(AND(F113="nz",J113=""),D113,0)</f>
        <v>0</v>
      </c>
      <c r="M113" s="54">
        <f>COUNTBLANK(I113) + COUNTIF(I113,"Kommentar obligatorisch!")</f>
        <v>1</v>
      </c>
    </row>
    <row r="114" spans="1:13" s="199" customFormat="1" ht="30" customHeight="1" outlineLevel="1">
      <c r="A114" s="336" t="s">
        <v>629</v>
      </c>
      <c r="B114" s="336" t="str">
        <f>B110</f>
        <v>Verwendung von digitalen Lösungen für Ressourceneffizienz und Kommunikation</v>
      </c>
      <c r="C114" s="337" t="s">
        <v>69</v>
      </c>
      <c r="D114" s="338">
        <f>SUM(D111:D113)</f>
        <v>4</v>
      </c>
      <c r="E114" s="337"/>
      <c r="F114" s="338">
        <f>COUNTIF(F111:F113,"NZ")</f>
        <v>0</v>
      </c>
      <c r="G114" s="338">
        <f>COUNTIF(G111:G113,"0")</f>
        <v>0</v>
      </c>
      <c r="H114" s="338">
        <f>SUM(H111:H113)</f>
        <v>0</v>
      </c>
      <c r="I114" s="339"/>
      <c r="J114" s="340"/>
      <c r="L114" s="610"/>
      <c r="M114" s="610"/>
    </row>
    <row r="115" spans="1:13" ht="50.1" customHeight="1" outlineLevel="1">
      <c r="A115" s="380" t="s">
        <v>626</v>
      </c>
      <c r="B115" s="414" t="s">
        <v>710</v>
      </c>
      <c r="C115" s="542"/>
      <c r="D115" s="396"/>
      <c r="E115" s="416"/>
      <c r="F115" s="385"/>
      <c r="G115" s="396"/>
      <c r="H115" s="385"/>
      <c r="I115" s="385"/>
      <c r="J115" s="384"/>
      <c r="L115" s="607"/>
      <c r="M115" s="607"/>
    </row>
    <row r="116" spans="1:13" ht="30" customHeight="1" outlineLevel="1">
      <c r="A116" s="60" t="s">
        <v>627</v>
      </c>
      <c r="B116" s="431" t="s">
        <v>612</v>
      </c>
      <c r="C116" s="352" t="s">
        <v>412</v>
      </c>
      <c r="D116" s="48">
        <v>2</v>
      </c>
      <c r="E116" s="59"/>
      <c r="F116" s="49">
        <v>0</v>
      </c>
      <c r="G116" s="48">
        <f>IF(AND(E116="K.O.",F116&lt;D116),0,1)</f>
        <v>1</v>
      </c>
      <c r="H116" s="428">
        <f t="shared" ref="H116" si="82">IF(F116="NZ",0,G116*F116)</f>
        <v>0</v>
      </c>
      <c r="I116" s="426" t="str">
        <f>IF(F116="NZ","Kommentar obligatorisch!","")</f>
        <v/>
      </c>
      <c r="J116" s="52" t="str">
        <f t="shared" ref="J116" si="83">IF(F116="NZ","X","")</f>
        <v/>
      </c>
      <c r="L116" s="53">
        <f>IF(AND(F116="nz",J116=""),D116,0)</f>
        <v>0</v>
      </c>
      <c r="M116" s="54">
        <f>COUNTBLANK(I116) + COUNTIF(I116,"Kommentar obligatorisch!")</f>
        <v>1</v>
      </c>
    </row>
    <row r="117" spans="1:13" ht="30" customHeight="1" outlineLevel="1">
      <c r="A117" s="60" t="s">
        <v>630</v>
      </c>
      <c r="B117" s="431" t="s">
        <v>613</v>
      </c>
      <c r="C117" s="352" t="s">
        <v>412</v>
      </c>
      <c r="D117" s="48">
        <v>1</v>
      </c>
      <c r="E117" s="59"/>
      <c r="F117" s="49">
        <v>0</v>
      </c>
      <c r="G117" s="48">
        <f>IF(AND(E117="K.O.",F117&lt;D117),0,1)</f>
        <v>1</v>
      </c>
      <c r="H117" s="428">
        <f t="shared" ref="H117" si="84">IF(F117="NZ",0,G117*F117)</f>
        <v>0</v>
      </c>
      <c r="I117" s="426" t="str">
        <f>IF(F117="NZ","Kommentar obligatorisch!","")</f>
        <v/>
      </c>
      <c r="J117" s="52" t="str">
        <f t="shared" ref="J117" si="85">IF(F117="NZ","X","")</f>
        <v/>
      </c>
      <c r="L117" s="53">
        <f>IF(AND(F117="nz",J117=""),D117,0)</f>
        <v>0</v>
      </c>
      <c r="M117" s="54">
        <f>COUNTBLANK(I117) + COUNTIF(I117,"Kommentar obligatorisch!")</f>
        <v>1</v>
      </c>
    </row>
    <row r="118" spans="1:13" s="199" customFormat="1" ht="30" customHeight="1" outlineLevel="1">
      <c r="A118" s="336" t="s">
        <v>628</v>
      </c>
      <c r="B118" s="336" t="str">
        <f>B115</f>
        <v>E-Verwaltung und Kommunikationsmöglichkeiten nutzen</v>
      </c>
      <c r="C118" s="337" t="s">
        <v>69</v>
      </c>
      <c r="D118" s="338">
        <f>SUM(D115:D117)</f>
        <v>3</v>
      </c>
      <c r="E118" s="337"/>
      <c r="F118" s="338">
        <f>COUNTIF(F115:F117,"NZ")</f>
        <v>0</v>
      </c>
      <c r="G118" s="338">
        <f>COUNTIF(G115:G117,"0")</f>
        <v>0</v>
      </c>
      <c r="H118" s="338">
        <f>SUM(H115:H117)</f>
        <v>0</v>
      </c>
      <c r="I118" s="339"/>
      <c r="J118" s="340"/>
      <c r="L118" s="610"/>
      <c r="M118" s="610"/>
    </row>
    <row r="119" spans="1:13" s="199" customFormat="1" ht="30" customHeight="1" thickBot="1">
      <c r="A119" s="64" t="s">
        <v>67</v>
      </c>
      <c r="B119" s="378" t="str">
        <f>B109</f>
        <v>Nachhaltige kommunale Digitalisierungskonzepte</v>
      </c>
      <c r="C119" s="545" t="str">
        <f>A119</f>
        <v>Total (10)</v>
      </c>
      <c r="D119" s="332">
        <f>D114+D118</f>
        <v>7</v>
      </c>
      <c r="E119" s="333"/>
      <c r="F119" s="332">
        <f>F114+F118</f>
        <v>0</v>
      </c>
      <c r="G119" s="332">
        <f>G114+G118</f>
        <v>0</v>
      </c>
      <c r="H119" s="332">
        <f>SUM(H111:H113)</f>
        <v>0</v>
      </c>
      <c r="I119" s="334"/>
      <c r="J119" s="335"/>
      <c r="L119" s="613"/>
      <c r="M119" s="614"/>
    </row>
    <row r="120" spans="1:13" s="233" customFormat="1" ht="50.1" customHeight="1" outlineLevel="1" thickBot="1">
      <c r="A120" s="688">
        <v>11</v>
      </c>
      <c r="B120" s="706" t="s">
        <v>614</v>
      </c>
      <c r="C120" s="707"/>
      <c r="D120" s="707"/>
      <c r="E120" s="707"/>
      <c r="F120" s="707"/>
      <c r="G120" s="707"/>
      <c r="H120" s="707"/>
      <c r="I120" s="707"/>
      <c r="J120" s="708"/>
      <c r="L120" s="395"/>
      <c r="M120" s="395"/>
    </row>
    <row r="121" spans="1:13" ht="50.1" customHeight="1" outlineLevel="1">
      <c r="A121" s="535" t="s">
        <v>738</v>
      </c>
      <c r="B121" s="523" t="s">
        <v>616</v>
      </c>
      <c r="C121" s="523"/>
      <c r="D121" s="546"/>
      <c r="E121" s="523"/>
      <c r="F121" s="500"/>
      <c r="G121" s="546"/>
      <c r="H121" s="500"/>
      <c r="I121" s="500"/>
      <c r="J121" s="526"/>
      <c r="L121" s="607"/>
      <c r="M121" s="607"/>
    </row>
    <row r="122" spans="1:13" ht="30" customHeight="1" outlineLevel="1">
      <c r="A122" s="60" t="s">
        <v>615</v>
      </c>
      <c r="B122" s="59" t="s">
        <v>617</v>
      </c>
      <c r="C122" s="352" t="s">
        <v>709</v>
      </c>
      <c r="D122" s="48">
        <v>1</v>
      </c>
      <c r="E122" s="59"/>
      <c r="F122" s="49">
        <v>0</v>
      </c>
      <c r="G122" s="48">
        <f>IF(AND(E122="K.O.",F122&lt;D122),0,1)</f>
        <v>1</v>
      </c>
      <c r="H122" s="428">
        <f t="shared" ref="H122" si="86">IF(F122="NZ",0,G122*F122)</f>
        <v>0</v>
      </c>
      <c r="I122" s="426" t="str">
        <f>IF(F122="NZ","Kommentar obligatorisch!","")</f>
        <v/>
      </c>
      <c r="J122" s="52" t="str">
        <f t="shared" ref="J122" si="87">IF(F122="NZ","X","")</f>
        <v/>
      </c>
      <c r="L122" s="53">
        <f>IF(AND(F122="nz",J122=""),D122,0)</f>
        <v>0</v>
      </c>
      <c r="M122" s="54">
        <f>COUNTBLANK(I122) + COUNTIF(I122,"Kommentar obligatorisch!")</f>
        <v>1</v>
      </c>
    </row>
    <row r="123" spans="1:13" s="199" customFormat="1" ht="30" customHeight="1" thickBot="1">
      <c r="A123" s="64" t="s">
        <v>618</v>
      </c>
      <c r="B123" s="378" t="str">
        <f>B120</f>
        <v>Industrie- und Gewerbezonen</v>
      </c>
      <c r="C123" s="333" t="str">
        <f>A123</f>
        <v>Total (11)</v>
      </c>
      <c r="D123" s="332">
        <f>SUM(D122)</f>
        <v>1</v>
      </c>
      <c r="E123" s="333"/>
      <c r="F123" s="332">
        <f>COUNTIF(F122,"NZ")</f>
        <v>0</v>
      </c>
      <c r="G123" s="332">
        <f>COUNTIF(G122,"0")</f>
        <v>0</v>
      </c>
      <c r="H123" s="332">
        <f>SUM(H122)</f>
        <v>0</v>
      </c>
      <c r="I123" s="334"/>
      <c r="J123" s="335"/>
      <c r="L123" s="613"/>
      <c r="M123" s="614"/>
    </row>
    <row r="124" spans="1:13" s="321" customFormat="1" ht="50.1" customHeight="1" thickBot="1">
      <c r="A124" s="123" t="s">
        <v>529</v>
      </c>
      <c r="B124" s="709" t="str">
        <f>A5</f>
        <v>Tabelle I: Allgemeine Abfallwirtschaft</v>
      </c>
      <c r="C124" s="710"/>
      <c r="D124" s="90">
        <f>(D123+D119+D108+D103+D91+D78+D70+D59+D54+D36+D26)-L124</f>
        <v>105</v>
      </c>
      <c r="E124" s="90">
        <f>COUNTIF(E11:E123,"K.O.")</f>
        <v>10</v>
      </c>
      <c r="F124" s="90">
        <f>F119+F108+F103+F91+F78+F70+F59+F54+F36+F26+F123</f>
        <v>0</v>
      </c>
      <c r="G124" s="90">
        <f>G119+G108+G103+G91+G78+G70+G59+G54+G36+G26+G123</f>
        <v>10</v>
      </c>
      <c r="H124" s="90">
        <f>H119+H108+H103+H91+H78+H70+H59+H54+H36+H26+H123</f>
        <v>0</v>
      </c>
      <c r="I124" s="91">
        <f>M125-M124</f>
        <v>0</v>
      </c>
      <c r="J124" s="319"/>
      <c r="K124" s="249" t="s">
        <v>20</v>
      </c>
      <c r="L124" s="432">
        <f>SUM(L10:L123)</f>
        <v>0</v>
      </c>
      <c r="M124" s="320">
        <f>SUM(M11:M123)</f>
        <v>58</v>
      </c>
    </row>
    <row r="125" spans="1:13">
      <c r="D125" s="204" t="s">
        <v>448</v>
      </c>
      <c r="E125" s="204" t="s">
        <v>131</v>
      </c>
      <c r="F125" s="204" t="s">
        <v>127</v>
      </c>
      <c r="G125" s="204" t="s">
        <v>132</v>
      </c>
      <c r="H125" s="204" t="s">
        <v>20</v>
      </c>
      <c r="I125" s="205" t="s">
        <v>147</v>
      </c>
      <c r="J125" s="206"/>
      <c r="M125" s="207">
        <v>58</v>
      </c>
    </row>
    <row r="126" spans="1:13" ht="15" thickBot="1">
      <c r="F126" s="202"/>
      <c r="L126" s="615"/>
      <c r="M126" s="616"/>
    </row>
    <row r="127" spans="1:13" ht="16.8" thickTop="1" thickBot="1">
      <c r="G127" s="354" t="s">
        <v>86</v>
      </c>
      <c r="H127" s="212">
        <f>H124</f>
        <v>0</v>
      </c>
    </row>
    <row r="128" spans="1:13" ht="15" thickTop="1"/>
    <row r="129" spans="1:13">
      <c r="A129" s="213"/>
      <c r="B129" s="214"/>
      <c r="C129" s="214"/>
      <c r="D129" s="216"/>
      <c r="E129" s="215"/>
    </row>
    <row r="130" spans="1:13">
      <c r="A130" s="213"/>
      <c r="B130" s="217"/>
      <c r="C130" s="217"/>
      <c r="D130" s="216"/>
      <c r="E130" s="215"/>
    </row>
    <row r="131" spans="1:13">
      <c r="A131" s="213"/>
      <c r="B131" s="217"/>
      <c r="C131" s="217"/>
      <c r="D131" s="216"/>
      <c r="E131" s="215"/>
      <c r="I131" s="218"/>
    </row>
    <row r="132" spans="1:13">
      <c r="A132" s="213"/>
      <c r="B132" s="217"/>
      <c r="C132" s="217"/>
      <c r="D132" s="216"/>
      <c r="E132" s="215"/>
    </row>
    <row r="133" spans="1:13">
      <c r="A133" s="213"/>
      <c r="B133" s="217"/>
      <c r="C133" s="217"/>
      <c r="D133" s="216"/>
      <c r="E133" s="215"/>
    </row>
    <row r="134" spans="1:13">
      <c r="A134" s="213"/>
      <c r="B134" s="217"/>
      <c r="C134" s="217"/>
      <c r="D134" s="216"/>
      <c r="E134" s="215"/>
    </row>
    <row r="135" spans="1:13">
      <c r="A135" s="213"/>
      <c r="B135" s="214"/>
      <c r="C135" s="214"/>
      <c r="D135" s="216"/>
      <c r="E135" s="215"/>
    </row>
    <row r="136" spans="1:13">
      <c r="A136" s="213"/>
      <c r="B136" s="217"/>
      <c r="C136" s="217"/>
      <c r="D136" s="216"/>
      <c r="E136" s="215"/>
    </row>
    <row r="137" spans="1:13">
      <c r="A137" s="213"/>
      <c r="B137" s="217"/>
      <c r="C137" s="217"/>
      <c r="D137" s="216"/>
      <c r="E137" s="215"/>
    </row>
    <row r="138" spans="1:13" s="211" customFormat="1">
      <c r="A138" s="213"/>
      <c r="B138" s="217"/>
      <c r="C138" s="217"/>
      <c r="D138" s="216"/>
      <c r="E138" s="215"/>
      <c r="G138" s="209"/>
      <c r="H138" s="209"/>
      <c r="I138" s="209"/>
      <c r="J138" s="210"/>
      <c r="K138" s="191"/>
      <c r="L138" s="45"/>
      <c r="M138" s="192"/>
    </row>
    <row r="139" spans="1:13" s="211" customFormat="1">
      <c r="A139" s="213"/>
      <c r="B139" s="217"/>
      <c r="C139" s="217"/>
      <c r="D139" s="216"/>
      <c r="E139" s="215"/>
      <c r="G139" s="209"/>
      <c r="H139" s="209"/>
      <c r="I139" s="209"/>
      <c r="J139" s="210"/>
      <c r="K139" s="191"/>
      <c r="L139" s="45"/>
      <c r="M139" s="192"/>
    </row>
    <row r="140" spans="1:13" s="211" customFormat="1">
      <c r="A140" s="213"/>
      <c r="B140" s="217"/>
      <c r="C140" s="217"/>
      <c r="D140" s="216"/>
      <c r="E140" s="215"/>
      <c r="G140" s="209"/>
      <c r="H140" s="209"/>
      <c r="I140" s="209"/>
      <c r="J140" s="210"/>
      <c r="K140" s="191"/>
      <c r="L140" s="45"/>
      <c r="M140" s="192"/>
    </row>
    <row r="141" spans="1:13" s="211" customFormat="1">
      <c r="A141" s="213"/>
      <c r="B141" s="219"/>
      <c r="C141" s="219"/>
      <c r="D141" s="216"/>
      <c r="E141" s="215"/>
      <c r="G141" s="209"/>
      <c r="H141" s="209"/>
      <c r="I141" s="209"/>
      <c r="J141" s="210"/>
      <c r="K141" s="191"/>
      <c r="L141" s="45"/>
      <c r="M141" s="192"/>
    </row>
    <row r="142" spans="1:13" s="211" customFormat="1">
      <c r="A142" s="213"/>
      <c r="B142" s="219"/>
      <c r="C142" s="219"/>
      <c r="D142" s="216"/>
      <c r="E142" s="215"/>
      <c r="G142" s="209"/>
      <c r="H142" s="209"/>
      <c r="I142" s="209"/>
      <c r="J142" s="210"/>
      <c r="K142" s="191"/>
      <c r="L142" s="45"/>
      <c r="M142" s="192"/>
    </row>
    <row r="143" spans="1:13" s="211" customFormat="1">
      <c r="A143" s="220"/>
      <c r="B143" s="124"/>
      <c r="C143" s="124"/>
      <c r="D143" s="216"/>
      <c r="E143" s="221"/>
      <c r="G143" s="209"/>
      <c r="H143" s="209"/>
      <c r="I143" s="209"/>
      <c r="J143" s="210"/>
      <c r="K143" s="191"/>
      <c r="L143" s="45"/>
      <c r="M143" s="192"/>
    </row>
    <row r="144" spans="1:13" s="211" customFormat="1">
      <c r="A144" s="220"/>
      <c r="B144" s="217"/>
      <c r="C144" s="217"/>
      <c r="D144" s="216"/>
      <c r="E144" s="221"/>
      <c r="G144" s="209"/>
      <c r="H144" s="209"/>
      <c r="I144" s="209"/>
      <c r="J144" s="210"/>
      <c r="K144" s="191"/>
      <c r="L144" s="45"/>
      <c r="M144" s="192"/>
    </row>
    <row r="145" spans="1:13" s="211" customFormat="1">
      <c r="A145" s="220"/>
      <c r="B145" s="217"/>
      <c r="C145" s="217"/>
      <c r="D145" s="216"/>
      <c r="E145" s="221"/>
      <c r="G145" s="209"/>
      <c r="H145" s="209"/>
      <c r="I145" s="209"/>
      <c r="J145" s="210"/>
      <c r="K145" s="191"/>
      <c r="L145" s="45"/>
      <c r="M145" s="192"/>
    </row>
    <row r="146" spans="1:13" s="211" customFormat="1">
      <c r="A146" s="220"/>
      <c r="B146" s="217"/>
      <c r="C146" s="217"/>
      <c r="D146" s="216"/>
      <c r="E146" s="221"/>
      <c r="G146" s="209"/>
      <c r="H146" s="209"/>
      <c r="I146" s="209"/>
      <c r="J146" s="210"/>
      <c r="K146" s="191"/>
      <c r="L146" s="45"/>
      <c r="M146" s="192"/>
    </row>
    <row r="147" spans="1:13" s="211" customFormat="1">
      <c r="A147" s="220"/>
      <c r="B147" s="217"/>
      <c r="C147" s="217"/>
      <c r="D147" s="216"/>
      <c r="E147" s="221"/>
      <c r="G147" s="209"/>
      <c r="H147" s="209"/>
      <c r="I147" s="209"/>
      <c r="J147" s="210"/>
      <c r="K147" s="191"/>
      <c r="L147" s="45"/>
      <c r="M147" s="192"/>
    </row>
    <row r="148" spans="1:13" s="211" customFormat="1">
      <c r="A148" s="220"/>
      <c r="B148" s="217"/>
      <c r="C148" s="217"/>
      <c r="D148" s="216"/>
      <c r="E148" s="221"/>
      <c r="G148" s="209"/>
      <c r="H148" s="209"/>
      <c r="I148" s="209"/>
      <c r="J148" s="210"/>
      <c r="K148" s="191"/>
      <c r="L148" s="45"/>
      <c r="M148" s="192"/>
    </row>
    <row r="149" spans="1:13" s="211" customFormat="1">
      <c r="A149" s="220"/>
      <c r="B149" s="124"/>
      <c r="C149" s="124"/>
      <c r="D149" s="216"/>
      <c r="E149" s="221"/>
      <c r="G149" s="209"/>
      <c r="H149" s="209"/>
      <c r="I149" s="209"/>
      <c r="J149" s="210"/>
      <c r="K149" s="191"/>
      <c r="L149" s="45"/>
      <c r="M149" s="192"/>
    </row>
    <row r="150" spans="1:13" s="211" customFormat="1">
      <c r="A150" s="220"/>
      <c r="B150" s="217"/>
      <c r="C150" s="217"/>
      <c r="D150" s="216"/>
      <c r="E150" s="221"/>
      <c r="G150" s="209"/>
      <c r="H150" s="209"/>
      <c r="I150" s="209"/>
      <c r="J150" s="210"/>
      <c r="K150" s="191"/>
      <c r="L150" s="45"/>
      <c r="M150" s="192"/>
    </row>
    <row r="151" spans="1:13" s="211" customFormat="1">
      <c r="A151" s="222"/>
      <c r="B151" s="221"/>
      <c r="C151" s="221"/>
      <c r="D151" s="216"/>
      <c r="E151" s="221"/>
      <c r="G151" s="209"/>
      <c r="H151" s="209"/>
      <c r="I151" s="209"/>
      <c r="J151" s="210"/>
      <c r="K151" s="191"/>
      <c r="L151" s="45"/>
      <c r="M151" s="192"/>
    </row>
    <row r="152" spans="1:13" s="211" customFormat="1">
      <c r="A152" s="222"/>
      <c r="B152" s="221"/>
      <c r="C152" s="221"/>
      <c r="D152" s="216"/>
      <c r="E152" s="221"/>
      <c r="G152" s="209"/>
      <c r="H152" s="209"/>
      <c r="I152" s="209"/>
      <c r="J152" s="210"/>
      <c r="K152" s="191"/>
      <c r="L152" s="45"/>
      <c r="M152" s="192"/>
    </row>
    <row r="153" spans="1:13" s="211" customFormat="1">
      <c r="A153" s="222"/>
      <c r="B153" s="221"/>
      <c r="C153" s="221"/>
      <c r="D153" s="216"/>
      <c r="E153" s="221"/>
      <c r="G153" s="209"/>
      <c r="H153" s="209"/>
      <c r="I153" s="209"/>
      <c r="J153" s="210"/>
      <c r="K153" s="191"/>
      <c r="L153" s="45"/>
      <c r="M153" s="192"/>
    </row>
    <row r="154" spans="1:13" s="211" customFormat="1">
      <c r="A154" s="222"/>
      <c r="B154" s="221"/>
      <c r="C154" s="221"/>
      <c r="D154" s="216"/>
      <c r="E154" s="221"/>
      <c r="G154" s="209"/>
      <c r="H154" s="209"/>
      <c r="I154" s="209"/>
      <c r="J154" s="210"/>
      <c r="K154" s="191"/>
      <c r="L154" s="45"/>
      <c r="M154" s="192"/>
    </row>
    <row r="155" spans="1:13" s="211" customFormat="1">
      <c r="A155" s="222"/>
      <c r="B155" s="221"/>
      <c r="C155" s="221"/>
      <c r="D155" s="216"/>
      <c r="E155" s="221"/>
      <c r="G155" s="209"/>
      <c r="H155" s="209"/>
      <c r="I155" s="209"/>
      <c r="J155" s="210"/>
      <c r="K155" s="191"/>
      <c r="L155" s="45"/>
      <c r="M155" s="192"/>
    </row>
    <row r="156" spans="1:13" s="211" customFormat="1">
      <c r="A156" s="222"/>
      <c r="B156" s="221"/>
      <c r="C156" s="221"/>
      <c r="D156" s="216"/>
      <c r="E156" s="221"/>
      <c r="G156" s="209"/>
      <c r="H156" s="209"/>
      <c r="I156" s="209"/>
      <c r="J156" s="210"/>
      <c r="K156" s="191"/>
      <c r="L156" s="45"/>
      <c r="M156" s="192"/>
    </row>
    <row r="157" spans="1:13" s="211" customFormat="1">
      <c r="A157" s="222"/>
      <c r="B157" s="221"/>
      <c r="C157" s="221"/>
      <c r="D157" s="216"/>
      <c r="E157" s="221"/>
      <c r="G157" s="209"/>
      <c r="H157" s="209"/>
      <c r="I157" s="209"/>
      <c r="J157" s="210"/>
      <c r="K157" s="191"/>
      <c r="L157" s="45"/>
      <c r="M157" s="192"/>
    </row>
    <row r="158" spans="1:13" s="211" customFormat="1">
      <c r="A158" s="222"/>
      <c r="B158" s="221"/>
      <c r="C158" s="221"/>
      <c r="D158" s="216"/>
      <c r="E158" s="221"/>
      <c r="G158" s="209"/>
      <c r="H158" s="209"/>
      <c r="I158" s="209"/>
      <c r="J158" s="210"/>
      <c r="K158" s="191"/>
      <c r="L158" s="45"/>
      <c r="M158" s="192"/>
    </row>
    <row r="159" spans="1:13" s="211" customFormat="1">
      <c r="A159" s="222"/>
      <c r="B159" s="221"/>
      <c r="C159" s="221"/>
      <c r="D159" s="216"/>
      <c r="E159" s="221"/>
      <c r="G159" s="209"/>
      <c r="H159" s="209"/>
      <c r="I159" s="209"/>
      <c r="J159" s="210"/>
      <c r="K159" s="191"/>
      <c r="L159" s="45"/>
      <c r="M159" s="192"/>
    </row>
  </sheetData>
  <sheetProtection algorithmName="SHA-512" hashValue="GXjpv9ztIMGYPpbSR0WsYLBm35zL88hGzCj8ag4yed92Z1O/6+LpPz1bDzL7Cxyy1GtL6rBzzDH+AePN4I8gGw==" saltValue="dj2cV16bdSxNOiyXbGSa2Q==" spinCount="100000" sheet="1" formatColumns="0" formatRows="0" pivotTables="0"/>
  <dataConsolidate>
    <dataRefs count="1">
      <dataRef ref="A2:B106" sheet="Gemeindecode"/>
    </dataRefs>
  </dataConsolidate>
  <mergeCells count="19">
    <mergeCell ref="B79:J79"/>
    <mergeCell ref="B60:J60"/>
    <mergeCell ref="B9:J9"/>
    <mergeCell ref="B27:J27"/>
    <mergeCell ref="B37:J37"/>
    <mergeCell ref="B55:J55"/>
    <mergeCell ref="B71:J71"/>
    <mergeCell ref="F6:G6"/>
    <mergeCell ref="A7:A8"/>
    <mergeCell ref="F7:F8"/>
    <mergeCell ref="I7:I8"/>
    <mergeCell ref="B7:B8"/>
    <mergeCell ref="C7:C8"/>
    <mergeCell ref="E7:E8"/>
    <mergeCell ref="B92:J92"/>
    <mergeCell ref="B104:J104"/>
    <mergeCell ref="B109:J109"/>
    <mergeCell ref="B120:J120"/>
    <mergeCell ref="B124:C124"/>
  </mergeCells>
  <phoneticPr fontId="2" type="noConversion"/>
  <conditionalFormatting sqref="F11:F17 F44:F49 F57:F58 F81:F90">
    <cfRule type="containsText" dxfId="367" priority="127" operator="containsText" text="nz">
      <formula>NOT(ISERROR(SEARCH("nz",F11)))</formula>
    </cfRule>
    <cfRule type="cellIs" dxfId="366" priority="128" operator="equal">
      <formula>0</formula>
    </cfRule>
  </conditionalFormatting>
  <conditionalFormatting sqref="F20">
    <cfRule type="cellIs" dxfId="365" priority="144" operator="equal">
      <formula>0</formula>
    </cfRule>
    <cfRule type="containsText" dxfId="364" priority="143" operator="containsText" text="nz">
      <formula>NOT(ISERROR(SEARCH("nz",F20)))</formula>
    </cfRule>
  </conditionalFormatting>
  <conditionalFormatting sqref="F23:F24">
    <cfRule type="cellIs" dxfId="363" priority="180" operator="equal">
      <formula>0</formula>
    </cfRule>
    <cfRule type="containsText" dxfId="362" priority="179" operator="containsText" text="nz">
      <formula>NOT(ISERROR(SEARCH("nz",F23)))</formula>
    </cfRule>
  </conditionalFormatting>
  <conditionalFormatting sqref="F29:F31">
    <cfRule type="containsText" dxfId="361" priority="53" operator="containsText" text="nz">
      <formula>NOT(ISERROR(SEARCH("nz",F29)))</formula>
    </cfRule>
    <cfRule type="cellIs" dxfId="360" priority="54" operator="equal">
      <formula>0</formula>
    </cfRule>
  </conditionalFormatting>
  <conditionalFormatting sqref="F34">
    <cfRule type="containsText" dxfId="359" priority="44" operator="containsText" text="nz">
      <formula>NOT(ISERROR(SEARCH("nz",F34)))</formula>
    </cfRule>
    <cfRule type="cellIs" dxfId="358" priority="45" operator="equal">
      <formula>0</formula>
    </cfRule>
  </conditionalFormatting>
  <conditionalFormatting sqref="F39:F41">
    <cfRule type="containsText" dxfId="357" priority="35" operator="containsText" text="nz">
      <formula>NOT(ISERROR(SEARCH("nz",F39)))</formula>
    </cfRule>
    <cfRule type="cellIs" dxfId="356" priority="36" operator="equal">
      <formula>0</formula>
    </cfRule>
  </conditionalFormatting>
  <conditionalFormatting sqref="F51:F52">
    <cfRule type="containsText" dxfId="355" priority="420" operator="containsText" text="nz">
      <formula>NOT(ISERROR(SEARCH("nz",F51)))</formula>
    </cfRule>
    <cfRule type="cellIs" dxfId="354" priority="423" operator="equal">
      <formula>0</formula>
    </cfRule>
  </conditionalFormatting>
  <conditionalFormatting sqref="F62">
    <cfRule type="cellIs" dxfId="353" priority="194" operator="equal">
      <formula>0</formula>
    </cfRule>
    <cfRule type="containsText" dxfId="352" priority="193" operator="containsText" text="nz">
      <formula>NOT(ISERROR(SEARCH("nz",F62)))</formula>
    </cfRule>
  </conditionalFormatting>
  <conditionalFormatting sqref="F65">
    <cfRule type="containsText" dxfId="351" priority="31" operator="containsText" text="nz">
      <formula>NOT(ISERROR(SEARCH("nz",F65)))</formula>
    </cfRule>
    <cfRule type="cellIs" dxfId="350" priority="32" operator="equal">
      <formula>0</formula>
    </cfRule>
  </conditionalFormatting>
  <conditionalFormatting sqref="F68">
    <cfRule type="cellIs" dxfId="349" priority="198" operator="equal">
      <formula>0</formula>
    </cfRule>
    <cfRule type="containsText" dxfId="348" priority="197" operator="containsText" text="nz">
      <formula>NOT(ISERROR(SEARCH("nz",F68)))</formula>
    </cfRule>
  </conditionalFormatting>
  <conditionalFormatting sqref="F73:F77">
    <cfRule type="cellIs" dxfId="347" priority="73" operator="equal">
      <formula>0</formula>
    </cfRule>
    <cfRule type="containsText" dxfId="346" priority="72" operator="containsText" text="nz">
      <formula>NOT(ISERROR(SEARCH("nz",F73)))</formula>
    </cfRule>
  </conditionalFormatting>
  <conditionalFormatting sqref="F94:F96">
    <cfRule type="containsText" dxfId="345" priority="66" operator="containsText" text="nz">
      <formula>NOT(ISERROR(SEARCH("nz",F94)))</formula>
    </cfRule>
    <cfRule type="cellIs" dxfId="344" priority="67" operator="equal">
      <formula>0</formula>
    </cfRule>
  </conditionalFormatting>
  <conditionalFormatting sqref="F99:F101">
    <cfRule type="containsText" dxfId="343" priority="19" operator="containsText" text="nz">
      <formula>NOT(ISERROR(SEARCH("nz",F99)))</formula>
    </cfRule>
    <cfRule type="cellIs" dxfId="342" priority="20" operator="equal">
      <formula>0</formula>
    </cfRule>
  </conditionalFormatting>
  <conditionalFormatting sqref="F106:F107">
    <cfRule type="cellIs" dxfId="341" priority="91" operator="equal">
      <formula>0</formula>
    </cfRule>
    <cfRule type="containsText" dxfId="340" priority="90" operator="containsText" text="nz">
      <formula>NOT(ISERROR(SEARCH("nz",F106)))</formula>
    </cfRule>
  </conditionalFormatting>
  <conditionalFormatting sqref="F111:F113">
    <cfRule type="containsText" dxfId="339" priority="62" operator="containsText" text="nz">
      <formula>NOT(ISERROR(SEARCH("nz",F111)))</formula>
    </cfRule>
    <cfRule type="cellIs" dxfId="338" priority="63" operator="equal">
      <formula>0</formula>
    </cfRule>
  </conditionalFormatting>
  <conditionalFormatting sqref="F116:F117">
    <cfRule type="cellIs" dxfId="337" priority="2" operator="equal">
      <formula>0</formula>
    </cfRule>
    <cfRule type="containsText" dxfId="336" priority="1" operator="containsText" text="nz">
      <formula>NOT(ISERROR(SEARCH("nz",F116)))</formula>
    </cfRule>
  </conditionalFormatting>
  <conditionalFormatting sqref="F122">
    <cfRule type="containsText" dxfId="335" priority="10" operator="containsText" text="nz">
      <formula>NOT(ISERROR(SEARCH("nz",F122)))</formula>
    </cfRule>
    <cfRule type="cellIs" dxfId="334" priority="11" operator="equal">
      <formula>0</formula>
    </cfRule>
  </conditionalFormatting>
  <conditionalFormatting sqref="G11:G17 G44:G49 G51:G52 G57:G58 G81:G90">
    <cfRule type="cellIs" dxfId="333" priority="422" operator="equal">
      <formula>0</formula>
    </cfRule>
    <cfRule type="cellIs" dxfId="332" priority="421" operator="between">
      <formula>1</formula>
      <formula>15</formula>
    </cfRule>
  </conditionalFormatting>
  <conditionalFormatting sqref="G20">
    <cfRule type="cellIs" dxfId="331" priority="145" operator="between">
      <formula>1</formula>
      <formula>15</formula>
    </cfRule>
    <cfRule type="cellIs" dxfId="330" priority="146" operator="equal">
      <formula>0</formula>
    </cfRule>
  </conditionalFormatting>
  <conditionalFormatting sqref="G23:G24">
    <cfRule type="cellIs" dxfId="329" priority="227" operator="between">
      <formula>1</formula>
      <formula>15</formula>
    </cfRule>
    <cfRule type="cellIs" dxfId="328" priority="228" operator="equal">
      <formula>0</formula>
    </cfRule>
  </conditionalFormatting>
  <conditionalFormatting sqref="G29:G31">
    <cfRule type="cellIs" dxfId="327" priority="55" operator="between">
      <formula>1</formula>
      <formula>15</formula>
    </cfRule>
    <cfRule type="cellIs" dxfId="326" priority="56" operator="equal">
      <formula>0</formula>
    </cfRule>
  </conditionalFormatting>
  <conditionalFormatting sqref="G34">
    <cfRule type="cellIs" dxfId="325" priority="46" operator="between">
      <formula>1</formula>
      <formula>15</formula>
    </cfRule>
    <cfRule type="cellIs" dxfId="324" priority="47" operator="equal">
      <formula>0</formula>
    </cfRule>
  </conditionalFormatting>
  <conditionalFormatting sqref="G39:G41">
    <cfRule type="cellIs" dxfId="323" priority="37" operator="between">
      <formula>1</formula>
      <formula>15</formula>
    </cfRule>
    <cfRule type="cellIs" dxfId="322" priority="38" operator="equal">
      <formula>0</formula>
    </cfRule>
  </conditionalFormatting>
  <conditionalFormatting sqref="G62">
    <cfRule type="cellIs" dxfId="321" priority="221" operator="between">
      <formula>1</formula>
      <formula>15</formula>
    </cfRule>
    <cfRule type="cellIs" dxfId="320" priority="222" operator="equal">
      <formula>0</formula>
    </cfRule>
  </conditionalFormatting>
  <conditionalFormatting sqref="G65">
    <cfRule type="cellIs" dxfId="319" priority="34" operator="equal">
      <formula>0</formula>
    </cfRule>
    <cfRule type="cellIs" dxfId="318" priority="33" operator="between">
      <formula>1</formula>
      <formula>15</formula>
    </cfRule>
  </conditionalFormatting>
  <conditionalFormatting sqref="G68">
    <cfRule type="cellIs" dxfId="317" priority="217" operator="between">
      <formula>1</formula>
      <formula>15</formula>
    </cfRule>
    <cfRule type="cellIs" dxfId="316" priority="218" operator="equal">
      <formula>0</formula>
    </cfRule>
  </conditionalFormatting>
  <conditionalFormatting sqref="G73:G77">
    <cfRule type="cellIs" dxfId="315" priority="213" operator="between">
      <formula>1</formula>
      <formula>15</formula>
    </cfRule>
    <cfRule type="cellIs" dxfId="314" priority="214" operator="equal">
      <formula>0</formula>
    </cfRule>
  </conditionalFormatting>
  <conditionalFormatting sqref="G94:G96">
    <cfRule type="cellIs" dxfId="313" priority="136" operator="equal">
      <formula>0</formula>
    </cfRule>
    <cfRule type="cellIs" dxfId="312" priority="135" operator="between">
      <formula>1</formula>
      <formula>15</formula>
    </cfRule>
  </conditionalFormatting>
  <conditionalFormatting sqref="G99:G101">
    <cfRule type="cellIs" dxfId="311" priority="21" operator="between">
      <formula>1</formula>
      <formula>15</formula>
    </cfRule>
    <cfRule type="cellIs" dxfId="310" priority="22" operator="equal">
      <formula>0</formula>
    </cfRule>
  </conditionalFormatting>
  <conditionalFormatting sqref="G106:G107">
    <cfRule type="cellIs" dxfId="309" priority="93" operator="equal">
      <formula>0</formula>
    </cfRule>
    <cfRule type="cellIs" dxfId="308" priority="92" operator="between">
      <formula>1</formula>
      <formula>15</formula>
    </cfRule>
  </conditionalFormatting>
  <conditionalFormatting sqref="G111:G113">
    <cfRule type="cellIs" dxfId="307" priority="204" operator="equal">
      <formula>0</formula>
    </cfRule>
    <cfRule type="cellIs" dxfId="306" priority="203" operator="between">
      <formula>1</formula>
      <formula>15</formula>
    </cfRule>
  </conditionalFormatting>
  <conditionalFormatting sqref="G116:G117">
    <cfRule type="cellIs" dxfId="305" priority="9" operator="equal">
      <formula>0</formula>
    </cfRule>
    <cfRule type="cellIs" dxfId="304" priority="8" operator="between">
      <formula>1</formula>
      <formula>15</formula>
    </cfRule>
  </conditionalFormatting>
  <conditionalFormatting sqref="G122">
    <cfRule type="cellIs" dxfId="303" priority="18" operator="equal">
      <formula>0</formula>
    </cfRule>
    <cfRule type="cellIs" dxfId="302" priority="17" operator="between">
      <formula>1</formula>
      <formula>15</formula>
    </cfRule>
  </conditionalFormatting>
  <conditionalFormatting sqref="I11:I17 I39:I41 I44:I49 I52 I57:I58 I62 I65 I73:I77 I81:I90 I94:I96 I99:I101 I106:I107">
    <cfRule type="containsText" dxfId="301" priority="123" operator="containsText" text="Kommentar optional">
      <formula>NOT(ISERROR(SEARCH("Kommentar optional",I11)))</formula>
    </cfRule>
    <cfRule type="cellIs" dxfId="300" priority="124" operator="equal">
      <formula>$I$11</formula>
    </cfRule>
    <cfRule type="containsText" dxfId="299" priority="125" operator="containsText" text="Kommentar obligatorisch">
      <formula>NOT(ISERROR(SEARCH("Kommentar obligatorisch",I11)))</formula>
    </cfRule>
    <cfRule type="containsText" dxfId="298" priority="126" operator="containsText" text="Kommentar fehlt!">
      <formula>NOT(ISERROR(SEARCH("Kommentar fehlt!",I11)))</formula>
    </cfRule>
    <cfRule type="containsText" dxfId="297" priority="122" operator="containsText" text="Kommentar obligatorisch!">
      <formula>NOT(ISERROR(SEARCH("Kommentar obligatorisch!",I11)))</formula>
    </cfRule>
  </conditionalFormatting>
  <conditionalFormatting sqref="I20">
    <cfRule type="containsText" dxfId="296" priority="139" operator="containsText" text="Kommentar optional">
      <formula>NOT(ISERROR(SEARCH("Kommentar optional",I20)))</formula>
    </cfRule>
    <cfRule type="cellIs" dxfId="295" priority="140" operator="equal">
      <formula>$I$11</formula>
    </cfRule>
    <cfRule type="containsText" dxfId="294" priority="142" operator="containsText" text="Kommentar fehlt!">
      <formula>NOT(ISERROR(SEARCH("Kommentar fehlt!",I20)))</formula>
    </cfRule>
    <cfRule type="containsText" dxfId="293" priority="141" operator="containsText" text="Kommentar obligatorisch">
      <formula>NOT(ISERROR(SEARCH("Kommentar obligatorisch",I20)))</formula>
    </cfRule>
    <cfRule type="containsText" dxfId="292" priority="138" operator="containsText" text="Kommentar obligatorisch!">
      <formula>NOT(ISERROR(SEARCH("Kommentar obligatorisch!",I20)))</formula>
    </cfRule>
  </conditionalFormatting>
  <conditionalFormatting sqref="I23:I24">
    <cfRule type="containsText" dxfId="291" priority="60" operator="containsText" text="Kommentar obligatorisch">
      <formula>NOT(ISERROR(SEARCH("Kommentar obligatorisch",I23)))</formula>
    </cfRule>
    <cfRule type="cellIs" dxfId="290" priority="59" operator="equal">
      <formula>$I$11</formula>
    </cfRule>
    <cfRule type="containsText" dxfId="289" priority="58" operator="containsText" text="Kommentar optional">
      <formula>NOT(ISERROR(SEARCH("Kommentar optional",I23)))</formula>
    </cfRule>
    <cfRule type="containsText" dxfId="288" priority="57" operator="containsText" text="Kommentar obligatorisch!">
      <formula>NOT(ISERROR(SEARCH("Kommentar obligatorisch!",I23)))</formula>
    </cfRule>
    <cfRule type="containsText" dxfId="287" priority="61" operator="containsText" text="Kommentar fehlt!">
      <formula>NOT(ISERROR(SEARCH("Kommentar fehlt!",I23)))</formula>
    </cfRule>
  </conditionalFormatting>
  <conditionalFormatting sqref="I29:I31">
    <cfRule type="containsText" dxfId="286" priority="48" operator="containsText" text="Kommentar obligatorisch!">
      <formula>NOT(ISERROR(SEARCH("Kommentar obligatorisch!",I29)))</formula>
    </cfRule>
    <cfRule type="containsText" dxfId="285" priority="52" operator="containsText" text="Kommentar fehlt!">
      <formula>NOT(ISERROR(SEARCH("Kommentar fehlt!",I29)))</formula>
    </cfRule>
    <cfRule type="cellIs" dxfId="284" priority="50" operator="equal">
      <formula>$I$11</formula>
    </cfRule>
    <cfRule type="containsText" dxfId="283" priority="49" operator="containsText" text="Kommentar optional">
      <formula>NOT(ISERROR(SEARCH("Kommentar optional",I29)))</formula>
    </cfRule>
    <cfRule type="containsText" dxfId="282" priority="51" operator="containsText" text="Kommentar obligatorisch">
      <formula>NOT(ISERROR(SEARCH("Kommentar obligatorisch",I29)))</formula>
    </cfRule>
  </conditionalFormatting>
  <conditionalFormatting sqref="I34">
    <cfRule type="containsText" dxfId="281" priority="43" operator="containsText" text="Kommentar fehlt!">
      <formula>NOT(ISERROR(SEARCH("Kommentar fehlt!",I34)))</formula>
    </cfRule>
    <cfRule type="containsText" dxfId="280" priority="42" operator="containsText" text="Kommentar obligatorisch">
      <formula>NOT(ISERROR(SEARCH("Kommentar obligatorisch",I34)))</formula>
    </cfRule>
    <cfRule type="containsText" dxfId="279" priority="40" operator="containsText" text="Kommentar optional">
      <formula>NOT(ISERROR(SEARCH("Kommentar optional",I34)))</formula>
    </cfRule>
    <cfRule type="cellIs" dxfId="278" priority="41" operator="equal">
      <formula>$I$11</formula>
    </cfRule>
    <cfRule type="containsText" dxfId="277" priority="39" operator="containsText" text="Kommentar obligatorisch!">
      <formula>NOT(ISERROR(SEARCH("Kommentar obligatorisch!",I34)))</formula>
    </cfRule>
  </conditionalFormatting>
  <conditionalFormatting sqref="I68">
    <cfRule type="containsText" dxfId="276" priority="152" operator="containsText" text="Kommentar obligatorisch!">
      <formula>NOT(ISERROR(SEARCH("Kommentar obligatorisch!",I68)))</formula>
    </cfRule>
    <cfRule type="containsText" dxfId="275" priority="153" operator="containsText" text="Kommentar optional">
      <formula>NOT(ISERROR(SEARCH("Kommentar optional",I68)))</formula>
    </cfRule>
    <cfRule type="cellIs" dxfId="274" priority="154" operator="equal">
      <formula>$I$11</formula>
    </cfRule>
    <cfRule type="containsText" dxfId="273" priority="155" operator="containsText" text="Kommentar obligatorisch">
      <formula>NOT(ISERROR(SEARCH("Kommentar obligatorisch",I68)))</formula>
    </cfRule>
    <cfRule type="containsText" dxfId="272" priority="156" operator="containsText" text="Kommentar fehlt!">
      <formula>NOT(ISERROR(SEARCH("Kommentar fehlt!",I68)))</formula>
    </cfRule>
  </conditionalFormatting>
  <conditionalFormatting sqref="I111:I113">
    <cfRule type="containsText" dxfId="271" priority="147" operator="containsText" text="Kommentar obligatorisch!">
      <formula>NOT(ISERROR(SEARCH("Kommentar obligatorisch!",I111)))</formula>
    </cfRule>
    <cfRule type="containsText" dxfId="270" priority="148" operator="containsText" text="Kommentar optional">
      <formula>NOT(ISERROR(SEARCH("Kommentar optional",I111)))</formula>
    </cfRule>
    <cfRule type="cellIs" dxfId="269" priority="149" operator="equal">
      <formula>$I$11</formula>
    </cfRule>
    <cfRule type="containsText" dxfId="268" priority="151" operator="containsText" text="Kommentar fehlt!">
      <formula>NOT(ISERROR(SEARCH("Kommentar fehlt!",I111)))</formula>
    </cfRule>
    <cfRule type="containsText" dxfId="267" priority="150" operator="containsText" text="Kommentar obligatorisch">
      <formula>NOT(ISERROR(SEARCH("Kommentar obligatorisch",I111)))</formula>
    </cfRule>
  </conditionalFormatting>
  <conditionalFormatting sqref="I116:I117">
    <cfRule type="containsText" dxfId="266" priority="6" operator="containsText" text="Kommentar obligatorisch">
      <formula>NOT(ISERROR(SEARCH("Kommentar obligatorisch",I116)))</formula>
    </cfRule>
    <cfRule type="cellIs" dxfId="265" priority="5" operator="equal">
      <formula>$I$11</formula>
    </cfRule>
    <cfRule type="containsText" dxfId="264" priority="4" operator="containsText" text="Kommentar optional">
      <formula>NOT(ISERROR(SEARCH("Kommentar optional",I116)))</formula>
    </cfRule>
    <cfRule type="containsText" dxfId="263" priority="3" operator="containsText" text="Kommentar obligatorisch!">
      <formula>NOT(ISERROR(SEARCH("Kommentar obligatorisch!",I116)))</formula>
    </cfRule>
    <cfRule type="containsText" dxfId="262" priority="7" operator="containsText" text="Kommentar fehlt!">
      <formula>NOT(ISERROR(SEARCH("Kommentar fehlt!",I116)))</formula>
    </cfRule>
  </conditionalFormatting>
  <conditionalFormatting sqref="I122">
    <cfRule type="cellIs" dxfId="261" priority="14" operator="equal">
      <formula>$I$11</formula>
    </cfRule>
    <cfRule type="containsText" dxfId="260" priority="12" operator="containsText" text="Kommentar obligatorisch!">
      <formula>NOT(ISERROR(SEARCH("Kommentar obligatorisch!",I122)))</formula>
    </cfRule>
    <cfRule type="containsText" dxfId="259" priority="16" operator="containsText" text="Kommentar fehlt!">
      <formula>NOT(ISERROR(SEARCH("Kommentar fehlt!",I122)))</formula>
    </cfRule>
    <cfRule type="containsText" dxfId="258" priority="15" operator="containsText" text="Kommentar obligatorisch">
      <formula>NOT(ISERROR(SEARCH("Kommentar obligatorisch",I122)))</formula>
    </cfRule>
    <cfRule type="containsText" dxfId="257" priority="13" operator="containsText" text="Kommentar optional">
      <formula>NOT(ISERROR(SEARCH("Kommentar optional",I122)))</formula>
    </cfRule>
  </conditionalFormatting>
  <hyperlinks>
    <hyperlink ref="F5" location="'KP 2.0 - P.1.1.5'!A1" display="'KP 2.0 - P.1.1.5'!A1" xr:uid="{00000000-0004-0000-0000-000000000000}"/>
    <hyperlink ref="G5" location="'KP 2.0 - P.3.5.1'!A1" display="'KP 2.0 - P.3.5.1'!A1" xr:uid="{00000000-0004-0000-0000-000001000000}"/>
    <hyperlink ref="H5" location="'KP 2.0 - P.3.5.1'!A1" display="'KP 2.0 - P.3.5.1'!A1" xr:uid="{00000000-0004-0000-0000-000002000000}"/>
    <hyperlink ref="I5" location="'KP 2.0 - P.3.5.1'!A1" display="'KP 2.0 - P.3.5.1'!A1" xr:uid="{00000000-0004-0000-0000-000003000000}"/>
    <hyperlink ref="J5" location="'KP 2.0 - P.3.5.1'!A1" display="'KP 2.0 - P.3.5.1'!A1" xr:uid="{00000000-0004-0000-0000-000004000000}"/>
    <hyperlink ref="K5" location="'KP 2.0 - P.3.5.1'!A1" display="'KP 2.0 - P.3.5.1'!A1" xr:uid="{00000000-0004-0000-0000-000006000000}"/>
    <hyperlink ref="L5" location="'KP 2.0 - P.3.5.1'!A1" display="'KP 2.0 - P.3.5.1'!A1" xr:uid="{00000000-0004-0000-0000-000007000000}"/>
    <hyperlink ref="M5" location="'KP 2.0 - P.3.5.1'!A1" display="'KP 2.0 - P.3.5.1'!A1" xr:uid="{00000000-0004-0000-0000-000008000000}"/>
    <hyperlink ref="D5" location="'KP 2.0 - P.1.1.5'!A1" display="'KP 2.0 - P.1.1.5'!A1" xr:uid="{00000000-0004-0000-0000-00000A000000}"/>
  </hyperlinks>
  <pageMargins left="0.70866141732283472" right="0.70866141732283472" top="0.78740157480314965" bottom="0.78740157480314965" header="0.31496062992125984" footer="0.31496062992125984"/>
  <pageSetup paperSize="8" scale="66" fitToHeight="0" orientation="landscape" r:id="rId1"/>
  <headerFooter>
    <oddHeader>&amp;C&amp;G</oddHeader>
    <oddFooter>Seite &amp;P von &amp;N</oddFooter>
  </headerFooter>
  <rowBreaks count="1" manualBreakCount="1">
    <brk id="58" max="16383" man="1"/>
  </rowBreaks>
  <legacyDrawing r:id="rId2"/>
  <legacyDrawingHF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0000000}">
          <x14:formula1>
            <xm:f>Auswertungsgrundlage!$D$35:$D$40</xm:f>
          </x14:formula1>
          <xm:sqref>F96 F58 F100</xm:sqref>
        </x14:dataValidation>
        <x14:dataValidation type="list" allowBlank="1" showInputMessage="1" showErrorMessage="1" xr:uid="{00000000-0002-0000-0000-000001000000}">
          <x14:formula1>
            <xm:f>Auswertungsgrundlage!$E$35:$E$39</xm:f>
          </x14:formula1>
          <xm:sqref>F39 F20 F13 F16:F17 F95</xm:sqref>
        </x14:dataValidation>
        <x14:dataValidation type="list" allowBlank="1" showInputMessage="1" showErrorMessage="1" xr:uid="{00000000-0002-0000-0000-000002000000}">
          <x14:formula1>
            <xm:f>Auswertungsgrundlage!$F$35:$F$38</xm:f>
          </x14:formula1>
          <xm:sqref>F62 F65 F111 F68 F81 F116:F117</xm:sqref>
        </x14:dataValidation>
        <x14:dataValidation type="list" allowBlank="1" showInputMessage="1" showErrorMessage="1" xr:uid="{00000000-0002-0000-0000-000003000000}">
          <x14:formula1>
            <xm:f>Auswertungsgrundlage!$B$35:$B$40</xm:f>
          </x14:formula1>
          <xm:sqref>F11</xm:sqref>
        </x14:dataValidation>
        <x14:dataValidation type="list" allowBlank="1" showInputMessage="1" showErrorMessage="1" xr:uid="{00000000-0002-0000-0000-000005000000}">
          <x14:formula1>
            <xm:f>Auswertungsgrundlage!$N$35:$N$37</xm:f>
          </x14:formula1>
          <xm:sqref>F14 F99 F52 F101 F73:F77 F48:F49 F94 F30:F31 F34 F40:F41 F46 F44 F82:F87 F90 F122 F112:F113</xm:sqref>
        </x14:dataValidation>
        <x14:dataValidation type="list" allowBlank="1" showInputMessage="1" showErrorMessage="1" xr:uid="{3D4F7B06-50D2-4134-9A77-D10E75D55E23}">
          <x14:formula1>
            <xm:f>Auswertungsgrundlage!$B$35:$B$39</xm:f>
          </x14:formula1>
          <xm:sqref>F12</xm:sqref>
        </x14:dataValidation>
        <x14:dataValidation type="list" allowBlank="1" showInputMessage="1" showErrorMessage="1" xr:uid="{3B66651B-4589-4863-87F8-DA78CC050305}">
          <x14:formula1>
            <xm:f>Auswertungsgrundlage!$E$35:$E$37</xm:f>
          </x14:formula1>
          <xm:sqref>F15</xm:sqref>
        </x14:dataValidation>
        <x14:dataValidation type="list" allowBlank="1" showInputMessage="1" showErrorMessage="1" xr:uid="{A0435245-1EE5-4A28-BE1F-F05D7EDBCB57}">
          <x14:formula1>
            <xm:f>Auswertungsgrundlage!$J$35:$J$36</xm:f>
          </x14:formula1>
          <xm:sqref>F23 F29</xm:sqref>
        </x14:dataValidation>
        <x14:dataValidation type="list" allowBlank="1" showInputMessage="1" showErrorMessage="1" xr:uid="{21772D63-F950-44F9-857A-840A5F24E41D}">
          <x14:formula1>
            <xm:f>Auswertungsgrundlage!$G$35:$G$36</xm:f>
          </x14:formula1>
          <xm:sqref>F24 F45 F106:F107</xm:sqref>
        </x14:dataValidation>
        <x14:dataValidation type="list" allowBlank="1" showInputMessage="1" showErrorMessage="1" xr:uid="{C05A73AF-E8A1-427E-A4BF-07BA2A7134D3}">
          <x14:formula1>
            <xm:f>Auswertungsgrundlage!$O$35:$O$37</xm:f>
          </x14:formula1>
          <xm:sqref>F47 F88:F89</xm:sqref>
        </x14:dataValidation>
        <x14:dataValidation type="list" allowBlank="1" showInputMessage="1" showErrorMessage="1" xr:uid="{D8AAAE5B-C00D-4D65-B0E8-94EB1E648574}">
          <x14:formula1>
            <xm:f>Auswertungsgrundlage!$B$35:$B$42</xm:f>
          </x14:formula1>
          <xm:sqref>F57</xm:sqref>
        </x14:dataValidation>
        <x14:dataValidation type="list" allowBlank="1" showInputMessage="1" showErrorMessage="1" xr:uid="{00000000-0002-0000-0000-000006000000}">
          <x14:formula1>
            <xm:f>Gemeindecode!$B$2:$B$102</xm:f>
          </x14:formula1>
          <xm:sqref>I3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Q128"/>
  <sheetViews>
    <sheetView showGridLines="0" zoomScale="70" zoomScaleNormal="70" workbookViewId="0">
      <selection activeCell="T10" sqref="T10"/>
    </sheetView>
  </sheetViews>
  <sheetFormatPr defaultColWidth="11.44140625" defaultRowHeight="15.6" outlineLevelRow="1"/>
  <cols>
    <col min="1" max="1" width="12.6640625" style="229" customWidth="1"/>
    <col min="2" max="2" width="50.6640625" style="223" customWidth="1"/>
    <col min="3" max="4" width="18.6640625" style="223" customWidth="1"/>
    <col min="5" max="5" width="25.6640625" style="223" customWidth="1"/>
    <col min="6" max="6" width="18.6640625" style="223" customWidth="1"/>
    <col min="7" max="7" width="5.6640625" style="223" customWidth="1"/>
    <col min="8" max="10" width="18.6640625" style="223" customWidth="1"/>
    <col min="11" max="11" width="40.6640625" style="223" customWidth="1"/>
    <col min="12" max="12" width="15.6640625" style="223" customWidth="1"/>
    <col min="13" max="13" width="11.44140625" style="223" hidden="1" customWidth="1"/>
    <col min="14" max="15" width="20.6640625" style="224" hidden="1" customWidth="1"/>
    <col min="16" max="16" width="29.88671875" style="223" hidden="1" customWidth="1"/>
    <col min="17" max="17" width="11.44140625" style="223" customWidth="1"/>
    <col min="18" max="16384" width="11.44140625" style="223"/>
  </cols>
  <sheetData>
    <row r="1" spans="1:15" s="366" customFormat="1" ht="39">
      <c r="A1" s="357" t="s">
        <v>557</v>
      </c>
      <c r="B1" s="361"/>
      <c r="C1" s="362"/>
      <c r="D1" s="363"/>
      <c r="E1" s="364"/>
      <c r="F1" s="361"/>
      <c r="G1" s="361"/>
      <c r="H1" s="365"/>
      <c r="I1" s="365"/>
      <c r="J1" s="365"/>
      <c r="K1" s="365"/>
      <c r="L1" s="369"/>
      <c r="N1" s="367"/>
      <c r="O1" s="367"/>
    </row>
    <row r="2" spans="1:15" s="366" customFormat="1" ht="20.100000000000001" customHeight="1">
      <c r="A2" s="564"/>
      <c r="B2" s="568"/>
      <c r="C2" s="569"/>
      <c r="D2" s="570"/>
      <c r="E2" s="571"/>
      <c r="F2" s="568"/>
      <c r="G2" s="568"/>
      <c r="H2" s="572"/>
      <c r="I2" s="572"/>
      <c r="J2" s="567" t="s">
        <v>661</v>
      </c>
      <c r="K2" s="566" t="s">
        <v>662</v>
      </c>
      <c r="L2" s="573"/>
      <c r="N2" s="367"/>
      <c r="O2" s="367"/>
    </row>
    <row r="3" spans="1:15" ht="20.100000000000001" customHeight="1" thickBot="1">
      <c r="A3" s="187"/>
      <c r="B3" s="225"/>
      <c r="C3" s="226"/>
      <c r="D3" s="227"/>
      <c r="E3" s="228"/>
      <c r="F3" s="228"/>
      <c r="G3" s="228"/>
      <c r="H3" s="460"/>
      <c r="I3" s="460"/>
      <c r="J3" s="467" t="s">
        <v>478</v>
      </c>
      <c r="K3" s="469" t="str">
        <f>'Allgemein (I)'!I3</f>
        <v xml:space="preserve">bitte auswählen </v>
      </c>
      <c r="L3" s="441"/>
    </row>
    <row r="4" spans="1:15" ht="30" customHeight="1">
      <c r="C4" s="230"/>
      <c r="H4" s="459"/>
      <c r="I4" s="459"/>
      <c r="J4" s="231"/>
    </row>
    <row r="5" spans="1:15" ht="24" thickBot="1">
      <c r="A5" s="463" t="s">
        <v>532</v>
      </c>
      <c r="B5" s="197"/>
      <c r="C5" s="197"/>
      <c r="D5" s="197"/>
      <c r="E5" s="197"/>
      <c r="F5" s="197"/>
      <c r="G5" s="197"/>
      <c r="H5" s="197"/>
      <c r="I5" s="197"/>
      <c r="J5" s="197"/>
      <c r="K5" s="197"/>
      <c r="L5" s="197"/>
    </row>
    <row r="6" spans="1:15" s="258" customFormat="1" ht="15" customHeight="1" thickBot="1">
      <c r="A6" s="673" t="s">
        <v>23</v>
      </c>
      <c r="B6" s="674"/>
      <c r="C6" s="836" t="s">
        <v>70</v>
      </c>
      <c r="D6" s="836"/>
      <c r="E6" s="836"/>
      <c r="F6" s="667" t="s">
        <v>150</v>
      </c>
      <c r="G6" s="675"/>
      <c r="H6" s="836" t="s">
        <v>24</v>
      </c>
      <c r="I6" s="836"/>
      <c r="J6" s="667" t="s">
        <v>25</v>
      </c>
      <c r="K6" s="667" t="s">
        <v>26</v>
      </c>
      <c r="L6" s="676"/>
      <c r="N6" s="259"/>
      <c r="O6" s="259"/>
    </row>
    <row r="7" spans="1:15" ht="30" customHeight="1">
      <c r="A7" s="813" t="s">
        <v>27</v>
      </c>
      <c r="B7" s="815" t="s">
        <v>122</v>
      </c>
      <c r="C7" s="834" t="s">
        <v>71</v>
      </c>
      <c r="D7" s="834" t="s">
        <v>658</v>
      </c>
      <c r="E7" s="834" t="s">
        <v>675</v>
      </c>
      <c r="F7" s="661" t="s">
        <v>28</v>
      </c>
      <c r="G7" s="721" t="s">
        <v>32</v>
      </c>
      <c r="H7" s="815" t="s">
        <v>114</v>
      </c>
      <c r="I7" s="661" t="s">
        <v>29</v>
      </c>
      <c r="J7" s="677" t="s">
        <v>708</v>
      </c>
      <c r="K7" s="844" t="s">
        <v>706</v>
      </c>
      <c r="L7" s="678" t="s">
        <v>379</v>
      </c>
    </row>
    <row r="8" spans="1:15" ht="30" customHeight="1" thickBot="1">
      <c r="A8" s="814"/>
      <c r="B8" s="816"/>
      <c r="C8" s="835"/>
      <c r="D8" s="835"/>
      <c r="E8" s="835"/>
      <c r="F8" s="72" t="s">
        <v>30</v>
      </c>
      <c r="G8" s="722"/>
      <c r="H8" s="816"/>
      <c r="I8" s="672" t="s">
        <v>30</v>
      </c>
      <c r="J8" s="651" t="s">
        <v>30</v>
      </c>
      <c r="K8" s="845"/>
      <c r="L8" s="672" t="s">
        <v>705</v>
      </c>
    </row>
    <row r="9" spans="1:15" ht="49.95" customHeight="1" thickBot="1">
      <c r="A9" s="691">
        <v>1</v>
      </c>
      <c r="B9" s="846" t="s">
        <v>438</v>
      </c>
      <c r="C9" s="847"/>
      <c r="D9" s="847"/>
      <c r="E9" s="847"/>
      <c r="F9" s="847"/>
      <c r="G9" s="847"/>
      <c r="H9" s="847"/>
      <c r="I9" s="847"/>
      <c r="J9" s="847"/>
      <c r="K9" s="847"/>
      <c r="L9" s="848"/>
      <c r="N9" s="400" t="s">
        <v>432</v>
      </c>
      <c r="O9" s="401" t="s">
        <v>433</v>
      </c>
    </row>
    <row r="10" spans="1:15" s="191" customFormat="1" ht="50.1" customHeight="1" outlineLevel="1">
      <c r="A10" s="448" t="s">
        <v>0</v>
      </c>
      <c r="B10" s="449" t="s">
        <v>72</v>
      </c>
      <c r="C10" s="450" t="s">
        <v>71</v>
      </c>
      <c r="D10" s="450" t="s">
        <v>700</v>
      </c>
      <c r="E10" s="656" t="s">
        <v>675</v>
      </c>
      <c r="F10" s="450"/>
      <c r="G10" s="476"/>
      <c r="H10" s="451"/>
      <c r="I10" s="452"/>
      <c r="J10" s="452"/>
      <c r="K10" s="452"/>
      <c r="L10" s="452"/>
      <c r="N10" s="207" t="s">
        <v>431</v>
      </c>
      <c r="O10" s="100" t="s">
        <v>430</v>
      </c>
    </row>
    <row r="11" spans="1:15" s="191" customFormat="1" ht="30" customHeight="1" outlineLevel="1">
      <c r="A11" s="726" t="s">
        <v>33</v>
      </c>
      <c r="B11" s="729" t="s">
        <v>699</v>
      </c>
      <c r="C11" s="766" t="s">
        <v>73</v>
      </c>
      <c r="D11" s="644" t="s">
        <v>622</v>
      </c>
      <c r="F11" s="701">
        <v>6</v>
      </c>
      <c r="G11" s="750"/>
      <c r="H11" s="732">
        <v>0</v>
      </c>
      <c r="I11" s="735">
        <f>IF(AND(G11="K.O.",H11&lt;1)+OR(L11="X"),0,1)</f>
        <v>1</v>
      </c>
      <c r="J11" s="738">
        <f>IF(H11="NZ",0,I11*H11)</f>
        <v>0</v>
      </c>
      <c r="K11" s="741" t="str">
        <f>IF(H11="NZ","Kommentar obligatorisch!","")</f>
        <v/>
      </c>
      <c r="L11" s="744" t="str">
        <f>IF(H11="NZ","X","")</f>
        <v/>
      </c>
      <c r="M11" s="234"/>
      <c r="N11" s="760">
        <f>IF(AND(H11="nz",L11=""),F11,0)</f>
        <v>0</v>
      </c>
      <c r="O11" s="763">
        <f>COUNTBLANK(K11) + COUNTIF(K11,"Kommentar obligatorisch!")</f>
        <v>1</v>
      </c>
    </row>
    <row r="12" spans="1:15" s="191" customFormat="1" ht="30" customHeight="1" outlineLevel="1">
      <c r="A12" s="727"/>
      <c r="B12" s="730"/>
      <c r="C12" s="767"/>
      <c r="D12" s="644" t="s">
        <v>621</v>
      </c>
      <c r="F12" s="701">
        <v>5</v>
      </c>
      <c r="G12" s="751"/>
      <c r="H12" s="733"/>
      <c r="I12" s="736"/>
      <c r="J12" s="739"/>
      <c r="K12" s="742"/>
      <c r="L12" s="745"/>
      <c r="M12" s="234"/>
      <c r="N12" s="761"/>
      <c r="O12" s="764"/>
    </row>
    <row r="13" spans="1:15" s="191" customFormat="1" ht="30" customHeight="1" outlineLevel="1">
      <c r="A13" s="727"/>
      <c r="B13" s="730"/>
      <c r="C13" s="767"/>
      <c r="D13" s="644" t="s">
        <v>620</v>
      </c>
      <c r="F13" s="701">
        <v>3</v>
      </c>
      <c r="G13" s="751"/>
      <c r="H13" s="733"/>
      <c r="I13" s="736"/>
      <c r="J13" s="739"/>
      <c r="K13" s="742"/>
      <c r="L13" s="745"/>
      <c r="M13" s="234"/>
      <c r="N13" s="761"/>
      <c r="O13" s="764"/>
    </row>
    <row r="14" spans="1:15" s="191" customFormat="1" ht="30" customHeight="1" outlineLevel="1">
      <c r="A14" s="728"/>
      <c r="B14" s="731"/>
      <c r="C14" s="768"/>
      <c r="D14" s="644" t="s">
        <v>619</v>
      </c>
      <c r="F14" s="701">
        <v>1</v>
      </c>
      <c r="G14" s="752"/>
      <c r="H14" s="734"/>
      <c r="I14" s="737"/>
      <c r="J14" s="740"/>
      <c r="K14" s="743"/>
      <c r="L14" s="746"/>
      <c r="M14" s="234"/>
      <c r="N14" s="762"/>
      <c r="O14" s="765"/>
    </row>
    <row r="15" spans="1:15" s="191" customFormat="1" ht="30" customHeight="1" outlineLevel="1">
      <c r="A15" s="756" t="s">
        <v>34</v>
      </c>
      <c r="B15" s="809" t="s">
        <v>513</v>
      </c>
      <c r="C15" s="827" t="s">
        <v>73</v>
      </c>
      <c r="D15" s="78" t="s">
        <v>74</v>
      </c>
      <c r="E15" s="786" t="s">
        <v>133</v>
      </c>
      <c r="F15" s="77">
        <v>5</v>
      </c>
      <c r="G15" s="750"/>
      <c r="H15" s="796">
        <v>0</v>
      </c>
      <c r="I15" s="735">
        <f>IF(AND(G15="K.O.",H15&lt;2)+OR(L15="X"),0,1)</f>
        <v>1</v>
      </c>
      <c r="J15" s="790">
        <f>IF(H15="NZ",0,I15*H15)</f>
        <v>0</v>
      </c>
      <c r="K15" s="748" t="str">
        <f>IF(H15="NZ","Kommentar obligatorisch!","")</f>
        <v/>
      </c>
      <c r="L15" s="802" t="str">
        <f>IF(H15="NZ","X","")</f>
        <v/>
      </c>
      <c r="M15" s="234"/>
      <c r="N15" s="760">
        <f>IF(AND(H15="nz",L15=""),F15,0)</f>
        <v>0</v>
      </c>
      <c r="O15" s="765">
        <f>COUNTBLANK(K15) + COUNTIF(K15,"Kommentar obligatorisch!")</f>
        <v>1</v>
      </c>
    </row>
    <row r="16" spans="1:15" s="191" customFormat="1" ht="30" customHeight="1" outlineLevel="1">
      <c r="A16" s="757"/>
      <c r="B16" s="826"/>
      <c r="C16" s="828"/>
      <c r="D16" s="78" t="s">
        <v>528</v>
      </c>
      <c r="E16" s="806"/>
      <c r="F16" s="77">
        <v>4</v>
      </c>
      <c r="G16" s="751"/>
      <c r="H16" s="839"/>
      <c r="I16" s="736"/>
      <c r="J16" s="791"/>
      <c r="K16" s="789"/>
      <c r="L16" s="802"/>
      <c r="M16" s="234"/>
      <c r="N16" s="761"/>
      <c r="O16" s="759"/>
    </row>
    <row r="17" spans="1:15" s="191" customFormat="1" ht="30" customHeight="1" outlineLevel="1">
      <c r="A17" s="757"/>
      <c r="B17" s="826"/>
      <c r="C17" s="827" t="s">
        <v>75</v>
      </c>
      <c r="D17" s="78" t="s">
        <v>74</v>
      </c>
      <c r="E17" s="806"/>
      <c r="F17" s="77">
        <v>3</v>
      </c>
      <c r="G17" s="751"/>
      <c r="H17" s="839"/>
      <c r="I17" s="736"/>
      <c r="J17" s="791"/>
      <c r="K17" s="789"/>
      <c r="L17" s="802"/>
      <c r="M17" s="234"/>
      <c r="N17" s="761"/>
      <c r="O17" s="759"/>
    </row>
    <row r="18" spans="1:15" s="191" customFormat="1" ht="30" customHeight="1" outlineLevel="1">
      <c r="A18" s="758"/>
      <c r="B18" s="810"/>
      <c r="C18" s="828"/>
      <c r="D18" s="78" t="s">
        <v>528</v>
      </c>
      <c r="E18" s="787"/>
      <c r="F18" s="77">
        <v>2</v>
      </c>
      <c r="G18" s="752"/>
      <c r="H18" s="797"/>
      <c r="I18" s="737"/>
      <c r="J18" s="792"/>
      <c r="K18" s="749"/>
      <c r="L18" s="802"/>
      <c r="M18" s="234"/>
      <c r="N18" s="762"/>
      <c r="O18" s="759"/>
    </row>
    <row r="19" spans="1:15" s="191" customFormat="1" ht="30" customHeight="1" outlineLevel="1">
      <c r="A19" s="726" t="s">
        <v>35</v>
      </c>
      <c r="B19" s="803" t="s">
        <v>514</v>
      </c>
      <c r="C19" s="766" t="s">
        <v>73</v>
      </c>
      <c r="D19" s="80" t="s">
        <v>74</v>
      </c>
      <c r="E19" s="849" t="s">
        <v>135</v>
      </c>
      <c r="F19" s="702">
        <v>6</v>
      </c>
      <c r="G19" s="750"/>
      <c r="H19" s="732">
        <v>0</v>
      </c>
      <c r="I19" s="735">
        <f>IF(AND(G19="K.O.",H19&lt;2)+OR(L19="X"),0,1)</f>
        <v>1</v>
      </c>
      <c r="J19" s="738">
        <f t="shared" ref="J19" si="0">IF(H19="NZ",0,I19*H19)</f>
        <v>0</v>
      </c>
      <c r="K19" s="748" t="str">
        <f>IF(H19="NZ","Kommentar obligatorisch!","")</f>
        <v/>
      </c>
      <c r="L19" s="802" t="str">
        <f>IF(H19="NZ","X","")</f>
        <v/>
      </c>
      <c r="M19" s="234"/>
      <c r="N19" s="760">
        <f>IF(AND(H19="nz",L19=""),F19,0)</f>
        <v>0</v>
      </c>
      <c r="O19" s="765">
        <f>COUNTBLANK(K19) + COUNTIF(K19,"Kommentar obligatorisch!")</f>
        <v>1</v>
      </c>
    </row>
    <row r="20" spans="1:15" s="191" customFormat="1" ht="30" customHeight="1" outlineLevel="1">
      <c r="A20" s="727"/>
      <c r="B20" s="804"/>
      <c r="C20" s="768"/>
      <c r="D20" s="80" t="s">
        <v>528</v>
      </c>
      <c r="E20" s="850"/>
      <c r="F20" s="77">
        <v>5</v>
      </c>
      <c r="G20" s="751"/>
      <c r="H20" s="733"/>
      <c r="I20" s="736"/>
      <c r="J20" s="739"/>
      <c r="K20" s="789"/>
      <c r="L20" s="802"/>
      <c r="M20" s="234"/>
      <c r="N20" s="761"/>
      <c r="O20" s="759"/>
    </row>
    <row r="21" spans="1:15" s="191" customFormat="1" ht="30" customHeight="1" outlineLevel="1">
      <c r="A21" s="727"/>
      <c r="B21" s="804"/>
      <c r="C21" s="726" t="s">
        <v>75</v>
      </c>
      <c r="D21" s="80" t="s">
        <v>74</v>
      </c>
      <c r="E21" s="850"/>
      <c r="F21" s="77">
        <v>3</v>
      </c>
      <c r="G21" s="751"/>
      <c r="H21" s="733"/>
      <c r="I21" s="736"/>
      <c r="J21" s="739"/>
      <c r="K21" s="789"/>
      <c r="L21" s="802"/>
      <c r="M21" s="234"/>
      <c r="N21" s="761"/>
      <c r="O21" s="759"/>
    </row>
    <row r="22" spans="1:15" s="191" customFormat="1" ht="30" customHeight="1" outlineLevel="1">
      <c r="A22" s="728"/>
      <c r="B22" s="805"/>
      <c r="C22" s="728"/>
      <c r="D22" s="80" t="s">
        <v>528</v>
      </c>
      <c r="E22" s="851"/>
      <c r="F22" s="77">
        <v>2</v>
      </c>
      <c r="G22" s="752"/>
      <c r="H22" s="734"/>
      <c r="I22" s="737"/>
      <c r="J22" s="740"/>
      <c r="K22" s="749"/>
      <c r="L22" s="802"/>
      <c r="M22" s="234"/>
      <c r="N22" s="762"/>
      <c r="O22" s="759"/>
    </row>
    <row r="23" spans="1:15" s="191" customFormat="1" ht="30" customHeight="1" outlineLevel="1">
      <c r="A23" s="756" t="s">
        <v>485</v>
      </c>
      <c r="B23" s="809" t="s">
        <v>515</v>
      </c>
      <c r="C23" s="827" t="s">
        <v>73</v>
      </c>
      <c r="D23" s="78" t="s">
        <v>74</v>
      </c>
      <c r="E23" s="786" t="s">
        <v>133</v>
      </c>
      <c r="F23" s="702">
        <v>6</v>
      </c>
      <c r="G23" s="750"/>
      <c r="H23" s="796">
        <v>0</v>
      </c>
      <c r="I23" s="735">
        <f>IF(AND(G23="K.O.",H23&lt;2)+OR(L23="X"),0,1)</f>
        <v>1</v>
      </c>
      <c r="J23" s="738">
        <f t="shared" ref="J23" si="1">IF(H23="NZ",0,I23*H23)</f>
        <v>0</v>
      </c>
      <c r="K23" s="748" t="str">
        <f>IF(H23="NZ","Kommentar obligatorisch!","")</f>
        <v/>
      </c>
      <c r="L23" s="802" t="str">
        <f>IF(H23="NZ","X","")</f>
        <v/>
      </c>
      <c r="M23" s="234"/>
      <c r="N23" s="760">
        <f>IF(AND(H23="nz",L23=""),F23,0)</f>
        <v>0</v>
      </c>
      <c r="O23" s="765">
        <f>COUNTBLANK(K23) + COUNTIF(K23,"Kommentar obligatorisch!")</f>
        <v>1</v>
      </c>
    </row>
    <row r="24" spans="1:15" s="191" customFormat="1" ht="30" customHeight="1" outlineLevel="1">
      <c r="A24" s="757"/>
      <c r="B24" s="826"/>
      <c r="C24" s="828"/>
      <c r="D24" s="78" t="s">
        <v>528</v>
      </c>
      <c r="E24" s="806"/>
      <c r="F24" s="77">
        <v>5</v>
      </c>
      <c r="G24" s="751"/>
      <c r="H24" s="839"/>
      <c r="I24" s="736"/>
      <c r="J24" s="739"/>
      <c r="K24" s="789"/>
      <c r="L24" s="802"/>
      <c r="M24" s="234"/>
      <c r="N24" s="761"/>
      <c r="O24" s="759"/>
    </row>
    <row r="25" spans="1:15" s="191" customFormat="1" ht="30" customHeight="1" outlineLevel="1">
      <c r="A25" s="757"/>
      <c r="B25" s="826"/>
      <c r="C25" s="827" t="s">
        <v>75</v>
      </c>
      <c r="D25" s="78" t="s">
        <v>74</v>
      </c>
      <c r="E25" s="806"/>
      <c r="F25" s="77">
        <v>3</v>
      </c>
      <c r="G25" s="751"/>
      <c r="H25" s="839"/>
      <c r="I25" s="736"/>
      <c r="J25" s="739"/>
      <c r="K25" s="789"/>
      <c r="L25" s="802"/>
      <c r="M25" s="234"/>
      <c r="N25" s="761"/>
      <c r="O25" s="759"/>
    </row>
    <row r="26" spans="1:15" s="191" customFormat="1" ht="30" customHeight="1" outlineLevel="1">
      <c r="A26" s="758"/>
      <c r="B26" s="810"/>
      <c r="C26" s="828"/>
      <c r="D26" s="78" t="s">
        <v>528</v>
      </c>
      <c r="E26" s="787"/>
      <c r="F26" s="77">
        <v>2</v>
      </c>
      <c r="G26" s="752"/>
      <c r="H26" s="797"/>
      <c r="I26" s="737"/>
      <c r="J26" s="740"/>
      <c r="K26" s="749"/>
      <c r="L26" s="802"/>
      <c r="M26" s="234"/>
      <c r="N26" s="762"/>
      <c r="O26" s="759"/>
    </row>
    <row r="27" spans="1:15" s="191" customFormat="1" ht="30" customHeight="1" outlineLevel="1">
      <c r="A27" s="434" t="s">
        <v>486</v>
      </c>
      <c r="B27" s="81" t="s">
        <v>516</v>
      </c>
      <c r="C27" s="79" t="s">
        <v>76</v>
      </c>
      <c r="D27" s="80"/>
      <c r="E27" s="82" t="s">
        <v>135</v>
      </c>
      <c r="F27" s="77">
        <v>2</v>
      </c>
      <c r="G27" s="433"/>
      <c r="H27" s="83">
        <v>0</v>
      </c>
      <c r="I27" s="113">
        <f>IF(AND(G27="K.O.",H27&lt;F27)+OR(L27="X"),0,1)</f>
        <v>1</v>
      </c>
      <c r="J27" s="84">
        <f>IF(H27="NZ",0,I27*H27)</f>
        <v>0</v>
      </c>
      <c r="K27" s="85" t="str">
        <f>IF(H27="NZ","Kommentar obligatorisch!","")</f>
        <v/>
      </c>
      <c r="L27" s="86" t="str">
        <f>IF(H27="NZ","X","")</f>
        <v/>
      </c>
      <c r="M27" s="234"/>
      <c r="N27" s="53">
        <f>IF(AND(H27="nz",L27=""),F27,0)</f>
        <v>0</v>
      </c>
      <c r="O27" s="454">
        <f>COUNTBLANK(K27) + COUNTIF(K27,"Kommentar obligatorisch!")</f>
        <v>1</v>
      </c>
    </row>
    <row r="28" spans="1:15" s="191" customFormat="1" ht="30" customHeight="1" outlineLevel="1">
      <c r="A28" s="628" t="s">
        <v>487</v>
      </c>
      <c r="B28" s="631" t="s">
        <v>517</v>
      </c>
      <c r="C28" s="640" t="s">
        <v>77</v>
      </c>
      <c r="D28" s="638"/>
      <c r="E28" s="639" t="s">
        <v>134</v>
      </c>
      <c r="F28" s="701">
        <v>2</v>
      </c>
      <c r="G28" s="633"/>
      <c r="H28" s="632">
        <v>0</v>
      </c>
      <c r="I28" s="622">
        <f>IF(AND(G28="K.O.",H28&lt;1)+OR(L28="X"),0,1)</f>
        <v>1</v>
      </c>
      <c r="J28" s="620">
        <f t="shared" ref="J28" si="2">IF(H28="NZ",0,I28*H28)</f>
        <v>0</v>
      </c>
      <c r="K28" s="627" t="str">
        <f>IF(H28="NZ","Kommentar obligatorisch!","")</f>
        <v/>
      </c>
      <c r="L28" s="619" t="str">
        <f>IF(H28="NZ","X","")</f>
        <v/>
      </c>
      <c r="M28" s="623"/>
      <c r="N28" s="618">
        <f>IF(AND(H28="nz",L28=""),F28,0)</f>
        <v>0</v>
      </c>
      <c r="O28" s="625">
        <f>COUNTBLANK(K28) + COUNTIF(K28,"Kommentar obligatorisch!")</f>
        <v>1</v>
      </c>
    </row>
    <row r="29" spans="1:15" s="191" customFormat="1" ht="30" customHeight="1" outlineLevel="1">
      <c r="A29" s="629" t="s">
        <v>488</v>
      </c>
      <c r="B29" s="626" t="s">
        <v>518</v>
      </c>
      <c r="C29" s="79" t="s">
        <v>77</v>
      </c>
      <c r="D29" s="637"/>
      <c r="E29" s="641" t="s">
        <v>526</v>
      </c>
      <c r="F29" s="701">
        <v>2</v>
      </c>
      <c r="G29" s="633"/>
      <c r="H29" s="621">
        <v>0</v>
      </c>
      <c r="I29" s="622">
        <f>IF(AND(G29="K.O.",H29&lt;1)+OR(L29="X"),0,1)</f>
        <v>1</v>
      </c>
      <c r="J29" s="620">
        <f t="shared" ref="J29" si="3">IF(H29="NZ",0,I29*H29)</f>
        <v>0</v>
      </c>
      <c r="K29" s="627" t="str">
        <f>IF(H29="NZ","Kommentar obligatorisch!","")</f>
        <v/>
      </c>
      <c r="L29" s="619" t="str">
        <f>IF(H29="NZ","X","")</f>
        <v/>
      </c>
      <c r="M29" s="234"/>
      <c r="N29" s="618">
        <f>IF(AND(H29="nz",L29=""),F29,0)</f>
        <v>0</v>
      </c>
      <c r="O29" s="624">
        <f>COUNTBLANK(K29) + COUNTIF(K29,"Kommentar obligatorisch!")</f>
        <v>1</v>
      </c>
    </row>
    <row r="30" spans="1:15" s="191" customFormat="1" ht="30" customHeight="1" outlineLevel="1">
      <c r="A30" s="756" t="s">
        <v>489</v>
      </c>
      <c r="B30" s="809" t="s">
        <v>623</v>
      </c>
      <c r="C30" s="617" t="s">
        <v>673</v>
      </c>
      <c r="D30" s="840"/>
      <c r="E30" s="786" t="s">
        <v>134</v>
      </c>
      <c r="F30" s="77">
        <v>2</v>
      </c>
      <c r="G30" s="750"/>
      <c r="H30" s="796">
        <v>0</v>
      </c>
      <c r="I30" s="735">
        <f>IF(AND(G30="K.O.",H30&lt;1)+OR(L30="X"),0,1)</f>
        <v>1</v>
      </c>
      <c r="J30" s="738">
        <f t="shared" ref="J30" si="4">IF(H30="NZ",0,I30*H30)</f>
        <v>0</v>
      </c>
      <c r="K30" s="748" t="str">
        <f>IF(H30="NZ","Kommentar obligatorisch!","")</f>
        <v/>
      </c>
      <c r="L30" s="744" t="str">
        <f>IF(H30="NZ","X","")</f>
        <v/>
      </c>
      <c r="M30" s="234"/>
      <c r="N30" s="760">
        <f>IF(AND(H30="nz",L30=""),F30,0)</f>
        <v>0</v>
      </c>
      <c r="O30" s="763">
        <f>COUNTBLANK(K30) + COUNTIF(K30,"Kommentar obligatorisch!")</f>
        <v>1</v>
      </c>
    </row>
    <row r="31" spans="1:15" s="191" customFormat="1" ht="30" customHeight="1" outlineLevel="1">
      <c r="A31" s="758"/>
      <c r="B31" s="810"/>
      <c r="C31" s="87" t="s">
        <v>624</v>
      </c>
      <c r="D31" s="841"/>
      <c r="E31" s="787"/>
      <c r="F31" s="77">
        <v>1</v>
      </c>
      <c r="G31" s="752"/>
      <c r="H31" s="797"/>
      <c r="I31" s="737"/>
      <c r="J31" s="740"/>
      <c r="K31" s="749"/>
      <c r="L31" s="746"/>
      <c r="M31" s="234"/>
      <c r="N31" s="762"/>
      <c r="O31" s="765"/>
    </row>
    <row r="32" spans="1:15" s="191" customFormat="1" ht="44.25" customHeight="1" outlineLevel="1">
      <c r="A32" s="629" t="s">
        <v>490</v>
      </c>
      <c r="B32" s="626" t="s">
        <v>519</v>
      </c>
      <c r="C32" s="645" t="s">
        <v>77</v>
      </c>
      <c r="D32" s="637"/>
      <c r="E32" s="641" t="s">
        <v>526</v>
      </c>
      <c r="F32" s="701">
        <v>3</v>
      </c>
      <c r="G32" s="633"/>
      <c r="H32" s="621">
        <v>0</v>
      </c>
      <c r="I32" s="622">
        <f>IF(AND(G32="K.O.",H32&lt;1)+OR(L32="X"),0,1)</f>
        <v>1</v>
      </c>
      <c r="J32" s="620">
        <f t="shared" ref="J32" si="5">IF(H32="NZ",0,I32*H32)</f>
        <v>0</v>
      </c>
      <c r="K32" s="627" t="str">
        <f>IF(H32="NZ","Kommentar obligatorisch!","")</f>
        <v/>
      </c>
      <c r="L32" s="619" t="str">
        <f>IF(H32="NZ","X","")</f>
        <v/>
      </c>
      <c r="M32" s="623"/>
      <c r="N32" s="618">
        <f>IF(AND(H32="nz",L32=""),#REF!,0)</f>
        <v>0</v>
      </c>
      <c r="O32" s="624">
        <f>COUNTBLANK(K32) + COUNTIF(K32,"Kommentar obligatorisch!")</f>
        <v>1</v>
      </c>
    </row>
    <row r="33" spans="1:16" s="191" customFormat="1" ht="30" customHeight="1" outlineLevel="1">
      <c r="A33" s="630" t="s">
        <v>491</v>
      </c>
      <c r="B33" s="631" t="s">
        <v>521</v>
      </c>
      <c r="C33" s="646" t="s">
        <v>77</v>
      </c>
      <c r="D33" s="638"/>
      <c r="E33" s="642" t="s">
        <v>526</v>
      </c>
      <c r="F33" s="701">
        <v>2</v>
      </c>
      <c r="G33" s="633"/>
      <c r="H33" s="632">
        <v>0</v>
      </c>
      <c r="I33" s="622">
        <f>IF(AND(G33="K.O.",H33&lt;1)+OR(L33="X"),0,1)</f>
        <v>1</v>
      </c>
      <c r="J33" s="620">
        <f t="shared" ref="J33" si="6">IF(H33="NZ",0,I33*H33)</f>
        <v>0</v>
      </c>
      <c r="K33" s="627" t="str">
        <f>IF(H33="NZ","Kommentar obligatorisch!","")</f>
        <v/>
      </c>
      <c r="L33" s="619" t="str">
        <f>IF(H33="NZ","X","")</f>
        <v/>
      </c>
      <c r="M33" s="234"/>
      <c r="N33" s="618">
        <f>IF(AND(H33="nz",L33=""),F33,0)</f>
        <v>0</v>
      </c>
      <c r="O33" s="624">
        <f>COUNTBLANK(K33) + COUNTIF(K33,"Kommentar obligatorisch!")</f>
        <v>1</v>
      </c>
    </row>
    <row r="34" spans="1:16" s="191" customFormat="1" ht="30" customHeight="1" outlineLevel="1">
      <c r="A34" s="629" t="s">
        <v>492</v>
      </c>
      <c r="B34" s="626" t="s">
        <v>520</v>
      </c>
      <c r="C34" s="634" t="s">
        <v>77</v>
      </c>
      <c r="D34" s="637"/>
      <c r="E34" s="636" t="s">
        <v>134</v>
      </c>
      <c r="F34" s="701">
        <v>2</v>
      </c>
      <c r="G34" s="633"/>
      <c r="H34" s="621">
        <v>0</v>
      </c>
      <c r="I34" s="622">
        <f>IF(AND(G34="K.O.",H34&lt;1)+OR(L34="X"),0,1)</f>
        <v>1</v>
      </c>
      <c r="J34" s="620">
        <f t="shared" ref="J34" si="7">IF(H34="NZ",0,I34*H34)</f>
        <v>0</v>
      </c>
      <c r="K34" s="627" t="str">
        <f>IF(H34="NZ","Kommentar obligatorisch!","")</f>
        <v/>
      </c>
      <c r="L34" s="619" t="str">
        <f>IF(H34="NZ","X","")</f>
        <v/>
      </c>
      <c r="M34" s="234"/>
      <c r="N34" s="618">
        <f>IF(AND(H34="nz",L34=""),F34,0)</f>
        <v>0</v>
      </c>
      <c r="O34" s="624">
        <f>COUNTBLANK(K34) + COUNTIF(K34,"Kommentar obligatorisch!")</f>
        <v>1</v>
      </c>
    </row>
    <row r="35" spans="1:16" s="191" customFormat="1" ht="30" customHeight="1" outlineLevel="1">
      <c r="A35" s="630" t="s">
        <v>493</v>
      </c>
      <c r="B35" s="631" t="s">
        <v>523</v>
      </c>
      <c r="C35" s="647"/>
      <c r="D35" s="638"/>
      <c r="E35" s="642" t="s">
        <v>526</v>
      </c>
      <c r="F35" s="701">
        <v>2</v>
      </c>
      <c r="G35" s="633"/>
      <c r="H35" s="632">
        <v>0</v>
      </c>
      <c r="I35" s="622">
        <f>IF(AND(G35="K.O.",H35&lt;1)+OR(L35="X"),0,1)</f>
        <v>1</v>
      </c>
      <c r="J35" s="620">
        <f t="shared" ref="J35" si="8">IF(H35="NZ",0,I35*H35)</f>
        <v>0</v>
      </c>
      <c r="K35" s="627" t="str">
        <f>IF(H35="NZ","Kommentar obligatorisch!","")</f>
        <v/>
      </c>
      <c r="L35" s="619" t="str">
        <f>IF(H35="NZ","X","")</f>
        <v/>
      </c>
      <c r="M35" s="234"/>
      <c r="N35" s="618">
        <f>IF(AND(H35="nz",L35=""),F35,0)</f>
        <v>0</v>
      </c>
      <c r="O35" s="624">
        <f>COUNTBLANK(K35) + COUNTIF(K35,"Kommentar obligatorisch!")</f>
        <v>1</v>
      </c>
    </row>
    <row r="36" spans="1:16" s="191" customFormat="1" ht="30" customHeight="1" outlineLevel="1" thickBot="1">
      <c r="A36" s="435" t="s">
        <v>494</v>
      </c>
      <c r="B36" s="436" t="s">
        <v>474</v>
      </c>
      <c r="C36" s="427"/>
      <c r="D36" s="437"/>
      <c r="E36" s="438" t="s">
        <v>135</v>
      </c>
      <c r="F36" s="700">
        <v>1</v>
      </c>
      <c r="G36" s="88"/>
      <c r="H36" s="423">
        <v>0</v>
      </c>
      <c r="I36" s="113">
        <f>IF(AND(G36="K.O.",H36&lt;F36),0,1)</f>
        <v>1</v>
      </c>
      <c r="J36" s="84">
        <f t="shared" ref="J36" si="9">IF(H36="NZ",0,I36*H36)</f>
        <v>0</v>
      </c>
      <c r="K36" s="85" t="str">
        <f>IF(H36="NZ","Kommentar obligatorisch!","")</f>
        <v/>
      </c>
      <c r="L36" s="86" t="str">
        <f>IF(H36="NZ","X","")</f>
        <v/>
      </c>
      <c r="M36" s="234"/>
      <c r="N36" s="53">
        <f>IF(AND(H36="nz",L36=""),F36,0)</f>
        <v>0</v>
      </c>
      <c r="O36" s="454">
        <f>COUNTBLANK(K36) + COUNTIF(K36,"Kommentar obligatorisch!")</f>
        <v>1</v>
      </c>
    </row>
    <row r="37" spans="1:16" s="233" customFormat="1" ht="50.1" customHeight="1" thickBot="1">
      <c r="A37" s="190" t="s">
        <v>686</v>
      </c>
      <c r="B37" s="829" t="str">
        <f>B10</f>
        <v>Holsammlungen</v>
      </c>
      <c r="C37" s="830"/>
      <c r="D37" s="830"/>
      <c r="E37" s="831"/>
      <c r="F37" s="90">
        <f>(F11+F15+F19+F23+F27+F28+F29+F30+F32+F33+F34+F35+F36)-N37</f>
        <v>41</v>
      </c>
      <c r="G37" s="90">
        <f>COUNTIF(G11:G36,"K.O.")</f>
        <v>0</v>
      </c>
      <c r="H37" s="90">
        <f>COUNTIF(H11:H36,"NZ")</f>
        <v>0</v>
      </c>
      <c r="I37" s="91">
        <f>COUNTIF(I11:I36,"0")</f>
        <v>0</v>
      </c>
      <c r="J37" s="91">
        <f>SUM(J11:J36)</f>
        <v>0</v>
      </c>
      <c r="K37" s="92">
        <f>O38-O37</f>
        <v>0</v>
      </c>
      <c r="L37" s="93"/>
      <c r="M37" s="235" t="s">
        <v>20</v>
      </c>
      <c r="N37" s="236">
        <f>SUM(N11:N36)</f>
        <v>0</v>
      </c>
      <c r="O37" s="237">
        <f>SUM(O11:O36)</f>
        <v>13</v>
      </c>
      <c r="P37" s="238" t="s">
        <v>437</v>
      </c>
    </row>
    <row r="38" spans="1:16" s="233" customFormat="1">
      <c r="A38" s="94"/>
      <c r="C38" s="95"/>
      <c r="D38" s="95"/>
      <c r="E38" s="95"/>
      <c r="F38" s="239" t="s">
        <v>448</v>
      </c>
      <c r="G38" s="239" t="s">
        <v>131</v>
      </c>
      <c r="H38" s="239" t="s">
        <v>127</v>
      </c>
      <c r="I38" s="239" t="s">
        <v>132</v>
      </c>
      <c r="J38" s="239" t="s">
        <v>20</v>
      </c>
      <c r="K38" s="240" t="s">
        <v>147</v>
      </c>
      <c r="L38" s="240"/>
      <c r="N38" s="594" t="s">
        <v>453</v>
      </c>
      <c r="O38" s="241">
        <v>13</v>
      </c>
    </row>
    <row r="39" spans="1:16" s="233" customFormat="1" ht="16.2" thickBot="1">
      <c r="A39" s="242"/>
      <c r="B39" s="243"/>
      <c r="C39" s="439"/>
      <c r="D39" s="95"/>
      <c r="E39" s="95"/>
      <c r="F39" s="96"/>
      <c r="G39" s="96"/>
      <c r="K39" s="244"/>
      <c r="L39" s="244"/>
      <c r="N39" s="595"/>
      <c r="O39" s="595"/>
    </row>
    <row r="40" spans="1:16" s="233" customFormat="1" ht="16.2" thickBot="1">
      <c r="A40" s="242"/>
      <c r="B40" s="242"/>
      <c r="C40" s="95"/>
      <c r="F40" s="781" t="s">
        <v>530</v>
      </c>
      <c r="G40" s="781"/>
      <c r="H40" s="781"/>
      <c r="I40" s="782"/>
      <c r="J40" s="246">
        <f>J37</f>
        <v>0</v>
      </c>
      <c r="K40" s="244"/>
      <c r="L40" s="244"/>
      <c r="N40" s="595"/>
      <c r="O40" s="595"/>
    </row>
    <row r="41" spans="1:16" s="233" customFormat="1" ht="20.100000000000001" customHeight="1">
      <c r="A41" s="242"/>
      <c r="B41" s="242"/>
      <c r="C41" s="95"/>
      <c r="E41" s="95"/>
      <c r="F41" s="503"/>
      <c r="G41" s="96"/>
      <c r="H41" s="98"/>
      <c r="I41" s="504"/>
      <c r="J41" s="505"/>
      <c r="K41" s="99"/>
      <c r="L41" s="99"/>
      <c r="N41" s="207" t="s">
        <v>669</v>
      </c>
      <c r="O41" s="100" t="s">
        <v>669</v>
      </c>
    </row>
    <row r="42" spans="1:16" s="233" customFormat="1" ht="50.1" customHeight="1" outlineLevel="1">
      <c r="A42" s="511" t="s">
        <v>1</v>
      </c>
      <c r="B42" s="510" t="s">
        <v>384</v>
      </c>
      <c r="C42" s="679" t="s">
        <v>71</v>
      </c>
      <c r="D42" s="679" t="s">
        <v>707</v>
      </c>
      <c r="E42" s="509" t="s">
        <v>675</v>
      </c>
      <c r="F42" s="507"/>
      <c r="G42" s="842"/>
      <c r="H42" s="843"/>
      <c r="I42" s="507"/>
      <c r="J42" s="508"/>
      <c r="K42" s="506"/>
      <c r="L42" s="585"/>
      <c r="M42" s="477"/>
      <c r="N42" s="586" t="s">
        <v>428</v>
      </c>
      <c r="O42" s="587" t="s">
        <v>670</v>
      </c>
      <c r="P42" s="588"/>
    </row>
    <row r="43" spans="1:16" s="191" customFormat="1" ht="30" customHeight="1" outlineLevel="1">
      <c r="A43" s="783" t="s">
        <v>36</v>
      </c>
      <c r="B43" s="832" t="s">
        <v>512</v>
      </c>
      <c r="C43" s="799" t="s">
        <v>393</v>
      </c>
      <c r="D43" s="102" t="s">
        <v>427</v>
      </c>
      <c r="E43" s="817" t="s">
        <v>674</v>
      </c>
      <c r="F43" s="77">
        <v>6</v>
      </c>
      <c r="G43" s="784" t="s">
        <v>32</v>
      </c>
      <c r="H43" s="732">
        <v>0</v>
      </c>
      <c r="I43" s="735">
        <f>IF(AND(G43="K.O.",H43&lt;1)+OR(L43="X"),0,1)</f>
        <v>0</v>
      </c>
      <c r="J43" s="738">
        <f t="shared" ref="J43:J55" si="10">IF(H43="NZ",0,I43*H43)</f>
        <v>0</v>
      </c>
      <c r="K43" s="748" t="str">
        <f>IF(H43="NZ","Kommentar obligatorisch!","")</f>
        <v/>
      </c>
      <c r="L43" s="744" t="str">
        <f>IF(H43="NZ","X","")</f>
        <v/>
      </c>
      <c r="M43" s="234">
        <f>H43*1</f>
        <v>0</v>
      </c>
      <c r="N43" s="760">
        <f>IF(AND(H43="nz",L43=""),F43,0)</f>
        <v>0</v>
      </c>
      <c r="O43" s="759">
        <f>COUNTBLANK(K43) + COUNTIF(K43,"Kommentar obligatorisch!")</f>
        <v>1</v>
      </c>
    </row>
    <row r="44" spans="1:16" s="191" customFormat="1" ht="30" customHeight="1" outlineLevel="1">
      <c r="A44" s="783"/>
      <c r="B44" s="833"/>
      <c r="C44" s="801"/>
      <c r="D44" s="102" t="s">
        <v>426</v>
      </c>
      <c r="E44" s="819"/>
      <c r="F44" s="77">
        <v>3</v>
      </c>
      <c r="G44" s="785"/>
      <c r="H44" s="734"/>
      <c r="I44" s="737"/>
      <c r="J44" s="740"/>
      <c r="K44" s="749"/>
      <c r="L44" s="746"/>
      <c r="M44" s="234"/>
      <c r="N44" s="762"/>
      <c r="O44" s="759"/>
    </row>
    <row r="45" spans="1:16" s="191" customFormat="1" ht="30" customHeight="1" outlineLevel="1">
      <c r="A45" s="783" t="s">
        <v>495</v>
      </c>
      <c r="B45" s="811" t="s">
        <v>513</v>
      </c>
      <c r="C45" s="778" t="s">
        <v>393</v>
      </c>
      <c r="D45" s="103" t="s">
        <v>427</v>
      </c>
      <c r="E45" s="786" t="s">
        <v>674</v>
      </c>
      <c r="F45" s="701">
        <v>6</v>
      </c>
      <c r="G45" s="784" t="s">
        <v>32</v>
      </c>
      <c r="H45" s="732">
        <v>0</v>
      </c>
      <c r="I45" s="736">
        <f>IF(AND(G45="K.O.",H45&lt;1)+OR(L45="X"),0,1)</f>
        <v>0</v>
      </c>
      <c r="J45" s="738">
        <f t="shared" ref="J45" si="11">IF(H45="NZ",0,I45*H45)</f>
        <v>0</v>
      </c>
      <c r="K45" s="769" t="str">
        <f>IF(H45="NZ","Kommentar obligatorisch!","")</f>
        <v/>
      </c>
      <c r="L45" s="744" t="str">
        <f>IF(H45="NZ","X","")</f>
        <v/>
      </c>
      <c r="M45" s="234">
        <f>H45*1</f>
        <v>0</v>
      </c>
      <c r="N45" s="760">
        <f>IF(AND(H45="nz",L45=""),F45,0)</f>
        <v>0</v>
      </c>
      <c r="O45" s="759">
        <f>COUNTBLANK(K45) + COUNTIF(K45,"Kommentar obligatorisch!")</f>
        <v>1</v>
      </c>
    </row>
    <row r="46" spans="1:16" s="191" customFormat="1" ht="30" customHeight="1" outlineLevel="1">
      <c r="A46" s="783"/>
      <c r="B46" s="812"/>
      <c r="C46" s="779"/>
      <c r="D46" s="103" t="s">
        <v>426</v>
      </c>
      <c r="E46" s="806"/>
      <c r="F46" s="701">
        <v>3</v>
      </c>
      <c r="G46" s="785"/>
      <c r="H46" s="733"/>
      <c r="I46" s="737"/>
      <c r="J46" s="739"/>
      <c r="K46" s="770"/>
      <c r="L46" s="746"/>
      <c r="M46" s="234"/>
      <c r="N46" s="762"/>
      <c r="O46" s="759"/>
    </row>
    <row r="47" spans="1:16" s="191" customFormat="1" ht="30" customHeight="1" outlineLevel="1">
      <c r="A47" s="783" t="s">
        <v>496</v>
      </c>
      <c r="B47" s="807" t="s">
        <v>514</v>
      </c>
      <c r="C47" s="799" t="s">
        <v>393</v>
      </c>
      <c r="D47" s="104" t="s">
        <v>427</v>
      </c>
      <c r="E47" s="786" t="s">
        <v>674</v>
      </c>
      <c r="F47" s="701">
        <v>6</v>
      </c>
      <c r="G47" s="784" t="s">
        <v>32</v>
      </c>
      <c r="H47" s="732">
        <v>0</v>
      </c>
      <c r="I47" s="736">
        <f>IF(AND(G47="K.O.",H47&lt;1)+OR(L47="X"),0,1)</f>
        <v>0</v>
      </c>
      <c r="J47" s="738">
        <f t="shared" ref="J47" si="12">IF(H47="NZ",0,I47*H47)</f>
        <v>0</v>
      </c>
      <c r="K47" s="769" t="str">
        <f>IF(H47="NZ","Kommentar obligatorisch!","")</f>
        <v/>
      </c>
      <c r="L47" s="744" t="str">
        <f>IF(H47="NZ","X","")</f>
        <v/>
      </c>
      <c r="M47" s="234">
        <f>H47*1</f>
        <v>0</v>
      </c>
      <c r="N47" s="761">
        <f>IF(AND(H47="nz",L47=""),F47,0)</f>
        <v>0</v>
      </c>
      <c r="O47" s="759">
        <f>COUNTBLANK(K47) + COUNTIF(K47,"Kommentar obligatorisch!")</f>
        <v>1</v>
      </c>
    </row>
    <row r="48" spans="1:16" s="191" customFormat="1" ht="30" customHeight="1" outlineLevel="1">
      <c r="A48" s="783"/>
      <c r="B48" s="808"/>
      <c r="C48" s="800"/>
      <c r="D48" s="104" t="s">
        <v>426</v>
      </c>
      <c r="E48" s="806"/>
      <c r="F48" s="701">
        <v>3</v>
      </c>
      <c r="G48" s="785"/>
      <c r="H48" s="733"/>
      <c r="I48" s="737"/>
      <c r="J48" s="739"/>
      <c r="K48" s="770"/>
      <c r="L48" s="746"/>
      <c r="M48" s="234"/>
      <c r="N48" s="761"/>
      <c r="O48" s="759"/>
    </row>
    <row r="49" spans="1:15" s="191" customFormat="1" ht="30" customHeight="1" outlineLevel="1">
      <c r="A49" s="783" t="s">
        <v>497</v>
      </c>
      <c r="B49" s="811" t="s">
        <v>515</v>
      </c>
      <c r="C49" s="778" t="s">
        <v>393</v>
      </c>
      <c r="D49" s="103" t="s">
        <v>427</v>
      </c>
      <c r="E49" s="786" t="s">
        <v>674</v>
      </c>
      <c r="F49" s="701">
        <v>6</v>
      </c>
      <c r="G49" s="784" t="s">
        <v>32</v>
      </c>
      <c r="H49" s="732">
        <v>0</v>
      </c>
      <c r="I49" s="736">
        <f>IF(AND(G49="K.O.",H49&lt;1)+OR(L49="X"),0,1)</f>
        <v>0</v>
      </c>
      <c r="J49" s="738">
        <f t="shared" ref="J49" si="13">IF(H49="NZ",0,I49*H49)</f>
        <v>0</v>
      </c>
      <c r="K49" s="769" t="str">
        <f>IF(H49="NZ","Kommentar obligatorisch!","")</f>
        <v/>
      </c>
      <c r="L49" s="744" t="str">
        <f>IF(H49="NZ","X","")</f>
        <v/>
      </c>
      <c r="M49" s="234">
        <f>H49*1</f>
        <v>0</v>
      </c>
      <c r="N49" s="760">
        <f>IF(AND(H49="nz",L49=""),F49,0)</f>
        <v>0</v>
      </c>
      <c r="O49" s="759">
        <f>COUNTBLANK(K49) + COUNTIF(K49,"Kommentar obligatorisch!")</f>
        <v>1</v>
      </c>
    </row>
    <row r="50" spans="1:15" s="191" customFormat="1" ht="30" customHeight="1" outlineLevel="1">
      <c r="A50" s="783"/>
      <c r="B50" s="812"/>
      <c r="C50" s="779"/>
      <c r="D50" s="103" t="s">
        <v>426</v>
      </c>
      <c r="E50" s="806"/>
      <c r="F50" s="701">
        <v>3</v>
      </c>
      <c r="G50" s="785"/>
      <c r="H50" s="733"/>
      <c r="I50" s="737"/>
      <c r="J50" s="739"/>
      <c r="K50" s="770"/>
      <c r="L50" s="746"/>
      <c r="M50" s="234"/>
      <c r="N50" s="761"/>
      <c r="O50" s="759"/>
    </row>
    <row r="51" spans="1:15" s="191" customFormat="1" ht="15" customHeight="1" outlineLevel="1">
      <c r="A51" s="793" t="s">
        <v>498</v>
      </c>
      <c r="B51" s="440"/>
      <c r="C51" s="799" t="s">
        <v>393</v>
      </c>
      <c r="D51" s="799" t="s">
        <v>427</v>
      </c>
      <c r="E51" s="817" t="s">
        <v>674</v>
      </c>
      <c r="F51" s="753">
        <v>6</v>
      </c>
      <c r="G51" s="784" t="s">
        <v>32</v>
      </c>
      <c r="H51" s="732">
        <v>0</v>
      </c>
      <c r="I51" s="735">
        <f>IF(AND(G51="K.O.",H51&lt;1)+OR(L51="X"),0,1)</f>
        <v>0</v>
      </c>
      <c r="J51" s="738">
        <f t="shared" ref="J51" si="14">IF(H51="NZ",0,I51*H51)</f>
        <v>0</v>
      </c>
      <c r="K51" s="769" t="str">
        <f>IF(H51="NZ","Kommentar obligatorisch!","")</f>
        <v/>
      </c>
      <c r="L51" s="744"/>
      <c r="M51" s="234">
        <f>H51*1</f>
        <v>0</v>
      </c>
      <c r="N51" s="760">
        <f>IF(AND(H51="nz",L51=""),F51,0)</f>
        <v>0</v>
      </c>
      <c r="O51" s="763">
        <f>COUNTBLANK(K51) + COUNTIF(K51,"Kommentar obligatorisch!")</f>
        <v>1</v>
      </c>
    </row>
    <row r="52" spans="1:15" s="191" customFormat="1" ht="15" customHeight="1" outlineLevel="1">
      <c r="A52" s="794"/>
      <c r="B52" s="105" t="s">
        <v>516</v>
      </c>
      <c r="C52" s="800"/>
      <c r="D52" s="801"/>
      <c r="E52" s="818"/>
      <c r="F52" s="754"/>
      <c r="G52" s="788"/>
      <c r="H52" s="733"/>
      <c r="I52" s="736"/>
      <c r="J52" s="739"/>
      <c r="K52" s="770"/>
      <c r="L52" s="745"/>
      <c r="M52" s="234"/>
      <c r="N52" s="761"/>
      <c r="O52" s="764"/>
    </row>
    <row r="53" spans="1:15" s="191" customFormat="1" ht="15" customHeight="1" outlineLevel="1">
      <c r="A53" s="794"/>
      <c r="B53" s="105"/>
      <c r="C53" s="800"/>
      <c r="D53" s="799" t="s">
        <v>426</v>
      </c>
      <c r="E53" s="818"/>
      <c r="F53" s="753">
        <v>3</v>
      </c>
      <c r="G53" s="788"/>
      <c r="H53" s="733"/>
      <c r="I53" s="736"/>
      <c r="J53" s="739"/>
      <c r="K53" s="770"/>
      <c r="L53" s="745"/>
      <c r="M53" s="234"/>
      <c r="N53" s="761"/>
      <c r="O53" s="764"/>
    </row>
    <row r="54" spans="1:15" s="191" customFormat="1" ht="15" customHeight="1" outlineLevel="1">
      <c r="A54" s="795"/>
      <c r="B54" s="105"/>
      <c r="C54" s="801"/>
      <c r="D54" s="801"/>
      <c r="E54" s="819"/>
      <c r="F54" s="754"/>
      <c r="G54" s="785"/>
      <c r="H54" s="734"/>
      <c r="I54" s="737"/>
      <c r="J54" s="740"/>
      <c r="K54" s="771"/>
      <c r="L54" s="746"/>
      <c r="M54" s="234"/>
      <c r="N54" s="762"/>
      <c r="O54" s="765"/>
    </row>
    <row r="55" spans="1:15" s="191" customFormat="1" ht="30" customHeight="1" outlineLevel="1">
      <c r="A55" s="783" t="s">
        <v>499</v>
      </c>
      <c r="B55" s="811" t="s">
        <v>524</v>
      </c>
      <c r="C55" s="779" t="s">
        <v>393</v>
      </c>
      <c r="D55" s="106" t="s">
        <v>427</v>
      </c>
      <c r="E55" s="786" t="s">
        <v>674</v>
      </c>
      <c r="F55" s="77">
        <v>2</v>
      </c>
      <c r="G55" s="784" t="s">
        <v>32</v>
      </c>
      <c r="H55" s="796">
        <v>0</v>
      </c>
      <c r="I55" s="735">
        <f>IF(AND(G55="K.O.",H55&lt;1)+OR(L55="X"),0,1)</f>
        <v>0</v>
      </c>
      <c r="J55" s="738">
        <f t="shared" si="10"/>
        <v>0</v>
      </c>
      <c r="K55" s="748" t="str">
        <f>IF(H55="NZ","Kommentar obligatorisch!","")</f>
        <v/>
      </c>
      <c r="L55" s="744" t="str">
        <f>IF(H55="NZ","X","")</f>
        <v/>
      </c>
      <c r="M55" s="234">
        <f>H55*1</f>
        <v>0</v>
      </c>
      <c r="N55" s="760">
        <f>IF(AND(H55="nz",L55=""),F55,0)</f>
        <v>0</v>
      </c>
      <c r="O55" s="759">
        <f>COUNTBLANK(K55) + COUNTIF(K55,"Kommentar obligatorisch!")</f>
        <v>1</v>
      </c>
    </row>
    <row r="56" spans="1:15" s="191" customFormat="1" ht="30" customHeight="1" outlineLevel="1">
      <c r="A56" s="783"/>
      <c r="B56" s="824"/>
      <c r="C56" s="780"/>
      <c r="D56" s="107" t="s">
        <v>426</v>
      </c>
      <c r="E56" s="798"/>
      <c r="F56" s="77">
        <v>1</v>
      </c>
      <c r="G56" s="785"/>
      <c r="H56" s="797"/>
      <c r="I56" s="737"/>
      <c r="J56" s="740"/>
      <c r="K56" s="749"/>
      <c r="L56" s="746"/>
      <c r="M56" s="234"/>
      <c r="N56" s="762"/>
      <c r="O56" s="759"/>
    </row>
    <row r="57" spans="1:15" s="191" customFormat="1" ht="60" customHeight="1" outlineLevel="1">
      <c r="A57" s="108" t="s">
        <v>500</v>
      </c>
      <c r="B57" s="109" t="s">
        <v>525</v>
      </c>
      <c r="C57" s="110" t="s">
        <v>393</v>
      </c>
      <c r="D57" s="104" t="s">
        <v>427</v>
      </c>
      <c r="E57" s="111" t="s">
        <v>674</v>
      </c>
      <c r="F57" s="701">
        <v>2</v>
      </c>
      <c r="G57" s="112" t="s">
        <v>32</v>
      </c>
      <c r="H57" s="83">
        <v>0</v>
      </c>
      <c r="I57" s="113">
        <f>IF(AND(G57="K.O.",H57&lt;1)+OR(L57="X"),0,1)</f>
        <v>0</v>
      </c>
      <c r="J57" s="84">
        <f t="shared" ref="J57" si="15">IF(H57="NZ",0,I57*H57)</f>
        <v>0</v>
      </c>
      <c r="K57" s="85" t="str">
        <f>IF(H57="NZ","Kommentar obligatorisch!","")</f>
        <v/>
      </c>
      <c r="L57" s="114" t="str">
        <f>IF(H57="NZ","X","")</f>
        <v/>
      </c>
      <c r="M57" s="234">
        <f>H57*1</f>
        <v>0</v>
      </c>
      <c r="N57" s="453">
        <f>IF(AND(H57="nz",L57=""),F57,0)</f>
        <v>0</v>
      </c>
      <c r="O57" s="454">
        <f>COUNTBLANK(K57) + COUNTIF(K57,"Kommentar obligatorisch!")</f>
        <v>1</v>
      </c>
    </row>
    <row r="58" spans="1:15" s="191" customFormat="1" ht="60" customHeight="1" outlineLevel="1">
      <c r="A58" s="108" t="s">
        <v>501</v>
      </c>
      <c r="B58" s="115" t="s">
        <v>623</v>
      </c>
      <c r="C58" s="116" t="s">
        <v>393</v>
      </c>
      <c r="D58" s="103" t="s">
        <v>427</v>
      </c>
      <c r="E58" s="117" t="s">
        <v>674</v>
      </c>
      <c r="F58" s="701">
        <v>2</v>
      </c>
      <c r="G58" s="112" t="s">
        <v>32</v>
      </c>
      <c r="H58" s="89">
        <v>0</v>
      </c>
      <c r="I58" s="113">
        <f>IF(AND(G58="K.O.",H58&lt;1)+OR(L58="X"),0,1)</f>
        <v>0</v>
      </c>
      <c r="J58" s="84">
        <f t="shared" ref="J58" si="16">IF(H58="NZ",0,I58*H58)</f>
        <v>0</v>
      </c>
      <c r="K58" s="85" t="str">
        <f>IF(H58="NZ","Kommentar obligatorisch!","")</f>
        <v/>
      </c>
      <c r="L58" s="114" t="str">
        <f>IF(H58="NZ","X","")</f>
        <v/>
      </c>
      <c r="M58" s="234">
        <f>H58*1</f>
        <v>0</v>
      </c>
      <c r="N58" s="453">
        <f>IF(AND(H58="nz",L58=""),F58,0)</f>
        <v>0</v>
      </c>
      <c r="O58" s="454">
        <f>COUNTBLANK(K58) + COUNTIF(K58,"Kommentar obligatorisch!")</f>
        <v>1</v>
      </c>
    </row>
    <row r="59" spans="1:15" s="191" customFormat="1" ht="30" customHeight="1" outlineLevel="1">
      <c r="A59" s="783" t="s">
        <v>502</v>
      </c>
      <c r="B59" s="807" t="s">
        <v>625</v>
      </c>
      <c r="C59" s="800" t="s">
        <v>393</v>
      </c>
      <c r="D59" s="101" t="s">
        <v>427</v>
      </c>
      <c r="E59" s="817" t="s">
        <v>674</v>
      </c>
      <c r="F59" s="77">
        <v>4</v>
      </c>
      <c r="G59" s="784" t="s">
        <v>32</v>
      </c>
      <c r="H59" s="732">
        <v>0</v>
      </c>
      <c r="I59" s="735">
        <f>IF(AND(G59="K.O.",H59&lt;1)+OR(L59="X"),0,1)</f>
        <v>0</v>
      </c>
      <c r="J59" s="738">
        <f t="shared" ref="J59" si="17">IF(H59="NZ",0,I59*H59)</f>
        <v>0</v>
      </c>
      <c r="K59" s="748" t="str">
        <f>IF(H59="NZ","Kommentar obligatorisch!","")</f>
        <v/>
      </c>
      <c r="L59" s="744" t="str">
        <f>IF(H59="NZ","X","")</f>
        <v/>
      </c>
      <c r="M59" s="234">
        <f>H59*1</f>
        <v>0</v>
      </c>
      <c r="N59" s="760">
        <f>IF(AND(H59="nz",L59=""),F59,0)</f>
        <v>0</v>
      </c>
      <c r="O59" s="759">
        <f>COUNTBLANK(K59) + COUNTIF(K59,"Kommentar obligatorisch!")</f>
        <v>1</v>
      </c>
    </row>
    <row r="60" spans="1:15" s="191" customFormat="1" ht="30" customHeight="1" outlineLevel="1">
      <c r="A60" s="783"/>
      <c r="B60" s="823"/>
      <c r="C60" s="801"/>
      <c r="D60" s="102" t="s">
        <v>426</v>
      </c>
      <c r="E60" s="819"/>
      <c r="F60" s="77">
        <v>2</v>
      </c>
      <c r="G60" s="785"/>
      <c r="H60" s="734"/>
      <c r="I60" s="737"/>
      <c r="J60" s="740"/>
      <c r="K60" s="749"/>
      <c r="L60" s="746"/>
      <c r="M60" s="234"/>
      <c r="N60" s="762"/>
      <c r="O60" s="759"/>
    </row>
    <row r="61" spans="1:15" s="191" customFormat="1" ht="30" customHeight="1" outlineLevel="1">
      <c r="A61" s="783" t="s">
        <v>503</v>
      </c>
      <c r="B61" s="775" t="s">
        <v>522</v>
      </c>
      <c r="C61" s="778" t="s">
        <v>393</v>
      </c>
      <c r="D61" s="106" t="s">
        <v>427</v>
      </c>
      <c r="E61" s="786" t="s">
        <v>674</v>
      </c>
      <c r="F61" s="77">
        <v>2</v>
      </c>
      <c r="G61" s="784" t="s">
        <v>32</v>
      </c>
      <c r="H61" s="796">
        <v>0</v>
      </c>
      <c r="I61" s="735">
        <f>IF(AND(G61="K.O.",H61&lt;1)+OR(L61="X"),0,1)</f>
        <v>0</v>
      </c>
      <c r="J61" s="738">
        <f t="shared" ref="J61" si="18">IF(H61="NZ",0,I61*H61)</f>
        <v>0</v>
      </c>
      <c r="K61" s="748" t="str">
        <f>IF(H61="NZ","Kommentar obligatorisch!","")</f>
        <v/>
      </c>
      <c r="L61" s="744" t="str">
        <f t="shared" ref="L61" si="19">IF(H61="NZ","X","")</f>
        <v/>
      </c>
      <c r="M61" s="234">
        <f>H61*1</f>
        <v>0</v>
      </c>
      <c r="N61" s="760">
        <f>IF(AND(H61="nz",L61=""),F61,0)</f>
        <v>0</v>
      </c>
      <c r="O61" s="759">
        <f t="shared" ref="O61" si="20">COUNTBLANK(K61) + COUNTIF(K61,"Kommentar obligatorisch!")</f>
        <v>1</v>
      </c>
    </row>
    <row r="62" spans="1:15" s="191" customFormat="1" ht="30" customHeight="1" outlineLevel="1">
      <c r="A62" s="783"/>
      <c r="B62" s="777"/>
      <c r="C62" s="780"/>
      <c r="D62" s="107" t="s">
        <v>426</v>
      </c>
      <c r="E62" s="798"/>
      <c r="F62" s="77">
        <v>1</v>
      </c>
      <c r="G62" s="785"/>
      <c r="H62" s="797"/>
      <c r="I62" s="737"/>
      <c r="J62" s="740"/>
      <c r="K62" s="749"/>
      <c r="L62" s="746"/>
      <c r="M62" s="234"/>
      <c r="N62" s="762"/>
      <c r="O62" s="759"/>
    </row>
    <row r="63" spans="1:15" s="191" customFormat="1" ht="30" customHeight="1" outlineLevel="1">
      <c r="A63" s="783" t="s">
        <v>504</v>
      </c>
      <c r="B63" s="807" t="s">
        <v>521</v>
      </c>
      <c r="C63" s="800" t="s">
        <v>393</v>
      </c>
      <c r="D63" s="101" t="s">
        <v>427</v>
      </c>
      <c r="E63" s="817" t="s">
        <v>674</v>
      </c>
      <c r="F63" s="77">
        <v>2</v>
      </c>
      <c r="G63" s="784" t="s">
        <v>32</v>
      </c>
      <c r="H63" s="732">
        <v>0</v>
      </c>
      <c r="I63" s="735">
        <f>IF(AND(G63="K.O.",H63&lt;1)+OR(L63="X"),0,1)</f>
        <v>0</v>
      </c>
      <c r="J63" s="738">
        <f t="shared" ref="J63" si="21">IF(H63="NZ",0,I63*H63)</f>
        <v>0</v>
      </c>
      <c r="K63" s="748" t="str">
        <f>IF(H63="NZ","Kommentar obligatorisch!","")</f>
        <v/>
      </c>
      <c r="L63" s="744" t="str">
        <f t="shared" ref="L63" si="22">IF(H63="NZ","X","")</f>
        <v/>
      </c>
      <c r="M63" s="234">
        <f>H63*1</f>
        <v>0</v>
      </c>
      <c r="N63" s="760">
        <f>IF(AND(H63="nz",L63=""),F63,0)</f>
        <v>0</v>
      </c>
      <c r="O63" s="759">
        <f t="shared" ref="O63" si="23">COUNTBLANK(K63) + COUNTIF(K63,"Kommentar obligatorisch!")</f>
        <v>1</v>
      </c>
    </row>
    <row r="64" spans="1:15" s="191" customFormat="1" ht="30" customHeight="1" outlineLevel="1">
      <c r="A64" s="783"/>
      <c r="B64" s="825"/>
      <c r="C64" s="801"/>
      <c r="D64" s="102" t="s">
        <v>426</v>
      </c>
      <c r="E64" s="856"/>
      <c r="F64" s="77">
        <v>1</v>
      </c>
      <c r="G64" s="785"/>
      <c r="H64" s="734"/>
      <c r="I64" s="737"/>
      <c r="J64" s="740"/>
      <c r="K64" s="749"/>
      <c r="L64" s="746"/>
      <c r="M64" s="234"/>
      <c r="N64" s="762"/>
      <c r="O64" s="759"/>
    </row>
    <row r="65" spans="1:15" s="191" customFormat="1" ht="30" customHeight="1" outlineLevel="1">
      <c r="A65" s="783" t="s">
        <v>505</v>
      </c>
      <c r="B65" s="811" t="s">
        <v>520</v>
      </c>
      <c r="C65" s="779" t="s">
        <v>393</v>
      </c>
      <c r="D65" s="106" t="s">
        <v>427</v>
      </c>
      <c r="E65" s="817" t="s">
        <v>674</v>
      </c>
      <c r="F65" s="77">
        <v>2</v>
      </c>
      <c r="G65" s="784" t="s">
        <v>32</v>
      </c>
      <c r="H65" s="796">
        <v>0</v>
      </c>
      <c r="I65" s="735">
        <f>IF(AND(G65="K.O.",H65&lt;1)+OR(L65="X"),0,1)</f>
        <v>0</v>
      </c>
      <c r="J65" s="738">
        <f t="shared" ref="J65" si="24">IF(H65="NZ",0,I65*H65)</f>
        <v>0</v>
      </c>
      <c r="K65" s="748" t="str">
        <f>IF(H65="NZ","Kommentar obligatorisch!","")</f>
        <v/>
      </c>
      <c r="L65" s="744" t="str">
        <f t="shared" ref="L65" si="25">IF(H65="NZ","X","")</f>
        <v/>
      </c>
      <c r="M65" s="234">
        <f>H65*1</f>
        <v>0</v>
      </c>
      <c r="N65" s="760">
        <f>IF(AND(H65="nz",L65=""),F65,0)</f>
        <v>0</v>
      </c>
      <c r="O65" s="759">
        <f t="shared" ref="O65" si="26">COUNTBLANK(K65) + COUNTIF(K65,"Kommentar obligatorisch!")</f>
        <v>1</v>
      </c>
    </row>
    <row r="66" spans="1:15" s="191" customFormat="1" ht="30" customHeight="1" outlineLevel="1">
      <c r="A66" s="783"/>
      <c r="B66" s="857"/>
      <c r="C66" s="780"/>
      <c r="D66" s="107" t="s">
        <v>426</v>
      </c>
      <c r="E66" s="856"/>
      <c r="F66" s="77">
        <v>1</v>
      </c>
      <c r="G66" s="785"/>
      <c r="H66" s="797"/>
      <c r="I66" s="737"/>
      <c r="J66" s="740"/>
      <c r="K66" s="749"/>
      <c r="L66" s="746"/>
      <c r="M66" s="234"/>
      <c r="N66" s="762"/>
      <c r="O66" s="759"/>
    </row>
    <row r="67" spans="1:15" s="191" customFormat="1" ht="30" customHeight="1" outlineLevel="1">
      <c r="A67" s="783" t="s">
        <v>506</v>
      </c>
      <c r="B67" s="807" t="s">
        <v>523</v>
      </c>
      <c r="C67" s="800" t="s">
        <v>393</v>
      </c>
      <c r="D67" s="101" t="s">
        <v>427</v>
      </c>
      <c r="E67" s="817" t="s">
        <v>674</v>
      </c>
      <c r="F67" s="77">
        <v>2</v>
      </c>
      <c r="G67" s="784" t="s">
        <v>32</v>
      </c>
      <c r="H67" s="732">
        <v>0</v>
      </c>
      <c r="I67" s="735">
        <f>IF(AND(G67="K.O.",H67&lt;1)+OR(L67="X"),0,1)</f>
        <v>0</v>
      </c>
      <c r="J67" s="738">
        <f t="shared" ref="J67" si="27">IF(H67="NZ",0,I67*H67)</f>
        <v>0</v>
      </c>
      <c r="K67" s="748" t="str">
        <f>IF(H67="NZ","Kommentar obligatorisch!","")</f>
        <v/>
      </c>
      <c r="L67" s="744" t="str">
        <f t="shared" ref="L67" si="28">IF(H67="NZ","X","")</f>
        <v/>
      </c>
      <c r="M67" s="234">
        <f>H67*1</f>
        <v>0</v>
      </c>
      <c r="N67" s="760">
        <f>IF(AND(H67="nz",L67=""),F67,0)</f>
        <v>0</v>
      </c>
      <c r="O67" s="759">
        <f t="shared" ref="O67" si="29">COUNTBLANK(K67) + COUNTIF(K67,"Kommentar obligatorisch!")</f>
        <v>1</v>
      </c>
    </row>
    <row r="68" spans="1:15" s="191" customFormat="1" ht="30" customHeight="1" outlineLevel="1">
      <c r="A68" s="783"/>
      <c r="B68" s="823"/>
      <c r="C68" s="801"/>
      <c r="D68" s="102" t="s">
        <v>426</v>
      </c>
      <c r="E68" s="856"/>
      <c r="F68" s="77">
        <v>1</v>
      </c>
      <c r="G68" s="785"/>
      <c r="H68" s="734"/>
      <c r="I68" s="737"/>
      <c r="J68" s="740"/>
      <c r="K68" s="749"/>
      <c r="L68" s="746"/>
      <c r="M68" s="234"/>
      <c r="N68" s="762"/>
      <c r="O68" s="759"/>
    </row>
    <row r="69" spans="1:15" s="199" customFormat="1" ht="30" customHeight="1" outlineLevel="1">
      <c r="A69" s="118" t="s">
        <v>507</v>
      </c>
      <c r="B69" s="119" t="str">
        <f>B42</f>
        <v>Bring-Sammlungen</v>
      </c>
      <c r="C69" s="657"/>
      <c r="D69" s="657"/>
      <c r="E69" s="337" t="s">
        <v>69</v>
      </c>
      <c r="F69" s="120">
        <f>F67+F65+F63+F61+F59+F58+F57+F55+F51+F49+F47+F45+F43</f>
        <v>48</v>
      </c>
      <c r="G69" s="120">
        <f>COUNTIF(G43:G68,"K.O.")</f>
        <v>13</v>
      </c>
      <c r="H69" s="120">
        <f>COUNTIF(H43:H68,"nz")</f>
        <v>0</v>
      </c>
      <c r="I69" s="120">
        <f>COUNTIF(I43:I68,"0")</f>
        <v>13</v>
      </c>
      <c r="J69" s="120">
        <f>SUM(J43:J68)</f>
        <v>0</v>
      </c>
      <c r="K69" s="347"/>
      <c r="L69" s="347"/>
      <c r="M69" s="348">
        <f>SUM(M43:M68)</f>
        <v>0</v>
      </c>
      <c r="N69" s="596"/>
      <c r="O69" s="596"/>
    </row>
    <row r="70" spans="1:15" s="233" customFormat="1" ht="50.1" customHeight="1" outlineLevel="1">
      <c r="A70" s="512" t="s">
        <v>2</v>
      </c>
      <c r="B70" s="513" t="s">
        <v>545</v>
      </c>
      <c r="C70" s="837" t="s">
        <v>451</v>
      </c>
      <c r="D70" s="838"/>
      <c r="E70" s="514" t="s">
        <v>675</v>
      </c>
      <c r="F70" s="515"/>
      <c r="G70" s="842"/>
      <c r="H70" s="843"/>
      <c r="I70" s="515"/>
      <c r="J70" s="516"/>
      <c r="K70" s="517"/>
      <c r="L70" s="517"/>
      <c r="M70" s="477">
        <f t="shared" ref="M70:M77" si="30">H70*1</f>
        <v>0</v>
      </c>
      <c r="N70" s="597"/>
      <c r="O70" s="597"/>
    </row>
    <row r="71" spans="1:15" s="191" customFormat="1" ht="30" customHeight="1" outlineLevel="1">
      <c r="A71" s="726" t="s">
        <v>37</v>
      </c>
      <c r="B71" s="855" t="s">
        <v>413</v>
      </c>
      <c r="C71" s="766" t="s">
        <v>88</v>
      </c>
      <c r="D71" s="102" t="s">
        <v>81</v>
      </c>
      <c r="E71" s="817" t="s">
        <v>676</v>
      </c>
      <c r="F71" s="702">
        <v>6</v>
      </c>
      <c r="G71" s="750"/>
      <c r="H71" s="732">
        <v>0</v>
      </c>
      <c r="I71" s="736">
        <f>IF(AND(G71="K.O.",H71&lt;4)+OR(L71="x"),0,1)</f>
        <v>1</v>
      </c>
      <c r="J71" s="738">
        <f t="shared" ref="J71" si="31">IF(H71="NZ",0,I71*H71)</f>
        <v>0</v>
      </c>
      <c r="K71" s="748" t="str">
        <f>IF(H71="NZ","Kommentar obligatorisch!","")</f>
        <v/>
      </c>
      <c r="L71" s="744" t="str">
        <f>IF(H71="NZ","X","")</f>
        <v/>
      </c>
      <c r="M71" s="234">
        <f t="shared" si="30"/>
        <v>0</v>
      </c>
      <c r="N71" s="760">
        <f>IF(AND(H71="nz",L71=""),F71,0)</f>
        <v>0</v>
      </c>
      <c r="O71" s="765">
        <f>COUNTBLANK(K71) + COUNTIF(K71,"Kommentar obligatorisch!")</f>
        <v>1</v>
      </c>
    </row>
    <row r="72" spans="1:15" s="191" customFormat="1" ht="30" customHeight="1" outlineLevel="1">
      <c r="A72" s="727"/>
      <c r="B72" s="855"/>
      <c r="C72" s="767"/>
      <c r="D72" s="102" t="s">
        <v>82</v>
      </c>
      <c r="E72" s="818"/>
      <c r="F72" s="77">
        <v>5</v>
      </c>
      <c r="G72" s="751"/>
      <c r="H72" s="733"/>
      <c r="I72" s="736"/>
      <c r="J72" s="739"/>
      <c r="K72" s="789"/>
      <c r="L72" s="745"/>
      <c r="M72" s="234">
        <f t="shared" si="30"/>
        <v>0</v>
      </c>
      <c r="N72" s="761"/>
      <c r="O72" s="759"/>
    </row>
    <row r="73" spans="1:15" s="191" customFormat="1" ht="30" customHeight="1" outlineLevel="1">
      <c r="A73" s="728"/>
      <c r="B73" s="855"/>
      <c r="C73" s="768"/>
      <c r="D73" s="102" t="s">
        <v>83</v>
      </c>
      <c r="E73" s="819"/>
      <c r="F73" s="77">
        <v>4</v>
      </c>
      <c r="G73" s="752"/>
      <c r="H73" s="734"/>
      <c r="I73" s="737"/>
      <c r="J73" s="740"/>
      <c r="K73" s="749"/>
      <c r="L73" s="746"/>
      <c r="M73" s="234">
        <f t="shared" si="30"/>
        <v>0</v>
      </c>
      <c r="N73" s="762"/>
      <c r="O73" s="759"/>
    </row>
    <row r="74" spans="1:15" s="191" customFormat="1" ht="30" customHeight="1" outlineLevel="1">
      <c r="A74" s="756" t="s">
        <v>508</v>
      </c>
      <c r="B74" s="775" t="s">
        <v>118</v>
      </c>
      <c r="C74" s="778" t="s">
        <v>439</v>
      </c>
      <c r="D74" s="107" t="s">
        <v>440</v>
      </c>
      <c r="E74" s="820" t="s">
        <v>678</v>
      </c>
      <c r="F74" s="77">
        <v>3</v>
      </c>
      <c r="G74" s="750"/>
      <c r="H74" s="852">
        <v>0</v>
      </c>
      <c r="I74" s="735">
        <f>IF(AND(G74="K.O.",H74&lt;1)+OR(L74="x"),0,1)</f>
        <v>1</v>
      </c>
      <c r="J74" s="738">
        <f t="shared" ref="J74" si="32">IF(H74="NZ",0,I74*H74)</f>
        <v>0</v>
      </c>
      <c r="K74" s="755" t="str">
        <f>IF(H74="NZ","Kommentar obligatorisch!","")</f>
        <v/>
      </c>
      <c r="L74" s="744" t="str">
        <f>IF(H74="NZ","X","")</f>
        <v/>
      </c>
      <c r="M74" s="234">
        <f t="shared" si="30"/>
        <v>0</v>
      </c>
      <c r="N74" s="760">
        <f>IF(AND(H74="nz",L74=""),F74,0)</f>
        <v>0</v>
      </c>
      <c r="O74" s="759">
        <f>COUNTBLANK(K74) + COUNTIF(K74,"Kommentar obligatorisch!")</f>
        <v>1</v>
      </c>
    </row>
    <row r="75" spans="1:15" s="191" customFormat="1" ht="30" customHeight="1" outlineLevel="1">
      <c r="A75" s="757"/>
      <c r="B75" s="776"/>
      <c r="C75" s="779"/>
      <c r="D75" s="107" t="s">
        <v>441</v>
      </c>
      <c r="E75" s="821"/>
      <c r="F75" s="77">
        <v>2</v>
      </c>
      <c r="G75" s="751"/>
      <c r="H75" s="853"/>
      <c r="I75" s="736"/>
      <c r="J75" s="739"/>
      <c r="K75" s="755"/>
      <c r="L75" s="745"/>
      <c r="M75" s="234">
        <f t="shared" si="30"/>
        <v>0</v>
      </c>
      <c r="N75" s="761"/>
      <c r="O75" s="759"/>
    </row>
    <row r="76" spans="1:15" s="191" customFormat="1" ht="30" customHeight="1" outlineLevel="1">
      <c r="A76" s="758"/>
      <c r="B76" s="777"/>
      <c r="C76" s="780"/>
      <c r="D76" s="107" t="s">
        <v>442</v>
      </c>
      <c r="E76" s="822"/>
      <c r="F76" s="77">
        <v>1</v>
      </c>
      <c r="G76" s="752"/>
      <c r="H76" s="854"/>
      <c r="I76" s="737"/>
      <c r="J76" s="740"/>
      <c r="K76" s="755"/>
      <c r="L76" s="746"/>
      <c r="M76" s="234">
        <f t="shared" si="30"/>
        <v>0</v>
      </c>
      <c r="N76" s="762"/>
      <c r="O76" s="759"/>
    </row>
    <row r="77" spans="1:15" s="191" customFormat="1" ht="30" customHeight="1" outlineLevel="1">
      <c r="A77" s="726" t="s">
        <v>509</v>
      </c>
      <c r="B77" s="772" t="s">
        <v>119</v>
      </c>
      <c r="C77" s="766" t="s">
        <v>88</v>
      </c>
      <c r="D77" s="102" t="s">
        <v>81</v>
      </c>
      <c r="E77" s="856" t="s">
        <v>677</v>
      </c>
      <c r="F77" s="77">
        <v>3</v>
      </c>
      <c r="G77" s="750"/>
      <c r="H77" s="732">
        <v>0</v>
      </c>
      <c r="I77" s="736">
        <f>IF(AND(G77="K.O.",H77&lt;1)+OR(L77="x"),0,1)</f>
        <v>1</v>
      </c>
      <c r="J77" s="738">
        <f t="shared" ref="J77" si="33">IF(H77="NZ",0,I77*H77)</f>
        <v>0</v>
      </c>
      <c r="K77" s="755" t="str">
        <f>IF(H77="NZ","Kommentar obligatorisch!","")</f>
        <v/>
      </c>
      <c r="L77" s="744" t="str">
        <f>IF(H77="NZ","X","")</f>
        <v/>
      </c>
      <c r="M77" s="234">
        <f t="shared" si="30"/>
        <v>0</v>
      </c>
      <c r="N77" s="760">
        <f>IF(AND(H77="nz",L77=""),F77,0)</f>
        <v>0</v>
      </c>
      <c r="O77" s="759">
        <f>COUNTBLANK(K77) + COUNTIF(K77,"Kommentar obligatorisch!")</f>
        <v>1</v>
      </c>
    </row>
    <row r="78" spans="1:15" s="191" customFormat="1" ht="30" customHeight="1" outlineLevel="1">
      <c r="A78" s="727"/>
      <c r="B78" s="773"/>
      <c r="C78" s="767"/>
      <c r="D78" s="102" t="s">
        <v>82</v>
      </c>
      <c r="E78" s="818"/>
      <c r="F78" s="77">
        <v>2</v>
      </c>
      <c r="G78" s="751"/>
      <c r="H78" s="733"/>
      <c r="I78" s="736"/>
      <c r="J78" s="739"/>
      <c r="K78" s="755"/>
      <c r="L78" s="745"/>
      <c r="M78" s="234"/>
      <c r="N78" s="761"/>
      <c r="O78" s="759"/>
    </row>
    <row r="79" spans="1:15" s="191" customFormat="1" ht="30" customHeight="1" outlineLevel="1">
      <c r="A79" s="728"/>
      <c r="B79" s="774"/>
      <c r="C79" s="768"/>
      <c r="D79" s="102" t="s">
        <v>83</v>
      </c>
      <c r="E79" s="819"/>
      <c r="F79" s="77">
        <v>1</v>
      </c>
      <c r="G79" s="752"/>
      <c r="H79" s="734"/>
      <c r="I79" s="737"/>
      <c r="J79" s="740"/>
      <c r="K79" s="755"/>
      <c r="L79" s="746"/>
      <c r="M79" s="234"/>
      <c r="N79" s="762"/>
      <c r="O79" s="759"/>
    </row>
    <row r="80" spans="1:15" s="191" customFormat="1" ht="30" customHeight="1" outlineLevel="1">
      <c r="A80" s="135" t="s">
        <v>510</v>
      </c>
      <c r="B80" s="135" t="str">
        <f>B70</f>
        <v>Organisation der Bring-Sammlung im Ressourcencenter</v>
      </c>
      <c r="C80" s="658"/>
      <c r="D80" s="658"/>
      <c r="E80" s="337" t="s">
        <v>69</v>
      </c>
      <c r="F80" s="120">
        <f>F71+F74+F77</f>
        <v>12</v>
      </c>
      <c r="G80" s="120">
        <f>COUNTIF(G71:G79,"K.O.")</f>
        <v>0</v>
      </c>
      <c r="H80" s="120">
        <f>COUNTIF(H71:H79,"NZ")</f>
        <v>0</v>
      </c>
      <c r="I80" s="121">
        <f>COUNTIF(I71:I79,"0")</f>
        <v>0</v>
      </c>
      <c r="J80" s="120">
        <f>SUM(J71:J79)</f>
        <v>0</v>
      </c>
      <c r="K80" s="247"/>
      <c r="L80" s="247"/>
      <c r="N80" s="598"/>
      <c r="O80" s="598"/>
    </row>
    <row r="81" spans="1:17" s="233" customFormat="1" ht="50.1" customHeight="1" outlineLevel="1">
      <c r="A81" s="512" t="s">
        <v>631</v>
      </c>
      <c r="B81" s="518" t="s">
        <v>632</v>
      </c>
      <c r="C81" s="842" t="s">
        <v>451</v>
      </c>
      <c r="D81" s="843"/>
      <c r="E81" s="509" t="s">
        <v>675</v>
      </c>
      <c r="F81" s="517"/>
      <c r="G81" s="842"/>
      <c r="H81" s="843"/>
      <c r="I81" s="507"/>
      <c r="J81" s="516"/>
      <c r="K81" s="515"/>
      <c r="L81" s="517"/>
      <c r="M81" s="399">
        <f t="shared" ref="M81:M84" si="34">H81*1</f>
        <v>0</v>
      </c>
      <c r="N81" s="597"/>
      <c r="O81" s="597"/>
    </row>
    <row r="82" spans="1:17" s="191" customFormat="1" ht="30" customHeight="1" outlineLevel="1">
      <c r="A82" s="726" t="s">
        <v>633</v>
      </c>
      <c r="B82" s="855" t="s">
        <v>664</v>
      </c>
      <c r="C82" s="766" t="s">
        <v>88</v>
      </c>
      <c r="D82" s="102" t="s">
        <v>81</v>
      </c>
      <c r="E82" s="817" t="s">
        <v>679</v>
      </c>
      <c r="F82" s="77">
        <v>3</v>
      </c>
      <c r="G82" s="750"/>
      <c r="H82" s="852">
        <v>0</v>
      </c>
      <c r="I82" s="735">
        <f>IF(AND(G82="K.O.",H82&lt;4)+OR(L82="x"),0,1)</f>
        <v>1</v>
      </c>
      <c r="J82" s="738">
        <f t="shared" ref="J82" si="35">IF(H82="NZ",0,I82*H82)</f>
        <v>0</v>
      </c>
      <c r="K82" s="789" t="str">
        <f>IF(H82="NZ","Kommentar obligatorisch!","")</f>
        <v/>
      </c>
      <c r="L82" s="744" t="str">
        <f>IF(H82="NZ","X","")</f>
        <v/>
      </c>
      <c r="M82" s="234">
        <f t="shared" si="34"/>
        <v>0</v>
      </c>
      <c r="N82" s="760">
        <f>IF(AND(H82="nz",L82=""),F82,0)</f>
        <v>0</v>
      </c>
      <c r="O82" s="765">
        <f>COUNTBLANK(K82) + COUNTIF(K82,"Kommentar obligatorisch!")</f>
        <v>1</v>
      </c>
    </row>
    <row r="83" spans="1:17" s="191" customFormat="1" ht="30" customHeight="1" outlineLevel="1">
      <c r="A83" s="727"/>
      <c r="B83" s="855"/>
      <c r="C83" s="767"/>
      <c r="D83" s="102" t="s">
        <v>82</v>
      </c>
      <c r="E83" s="818"/>
      <c r="F83" s="77">
        <v>2</v>
      </c>
      <c r="G83" s="751"/>
      <c r="H83" s="853"/>
      <c r="I83" s="736"/>
      <c r="J83" s="739"/>
      <c r="K83" s="789"/>
      <c r="L83" s="745"/>
      <c r="M83" s="234">
        <f t="shared" si="34"/>
        <v>0</v>
      </c>
      <c r="N83" s="761"/>
      <c r="O83" s="759"/>
    </row>
    <row r="84" spans="1:17" s="191" customFormat="1" ht="30" customHeight="1" outlineLevel="1">
      <c r="A84" s="728"/>
      <c r="B84" s="855"/>
      <c r="C84" s="768"/>
      <c r="D84" s="102" t="s">
        <v>83</v>
      </c>
      <c r="E84" s="819"/>
      <c r="F84" s="77">
        <v>1</v>
      </c>
      <c r="G84" s="752"/>
      <c r="H84" s="854"/>
      <c r="I84" s="737"/>
      <c r="J84" s="740"/>
      <c r="K84" s="749"/>
      <c r="L84" s="746"/>
      <c r="M84" s="234">
        <f t="shared" si="34"/>
        <v>0</v>
      </c>
      <c r="N84" s="762"/>
      <c r="O84" s="759"/>
    </row>
    <row r="85" spans="1:17" s="191" customFormat="1" ht="30" customHeight="1" outlineLevel="1">
      <c r="A85" s="122" t="s">
        <v>634</v>
      </c>
      <c r="B85" s="135" t="str">
        <f>B81</f>
        <v>Organisation der Second-Hand Infrastruktur in der Gemeinde</v>
      </c>
      <c r="C85" s="658"/>
      <c r="D85" s="658"/>
      <c r="E85" s="337" t="s">
        <v>69</v>
      </c>
      <c r="F85" s="120">
        <f>F82</f>
        <v>3</v>
      </c>
      <c r="G85" s="120">
        <f>COUNTIF(G76:G84,"K.O.")</f>
        <v>0</v>
      </c>
      <c r="H85" s="120">
        <f>COUNTIF(H82,"NZ")</f>
        <v>0</v>
      </c>
      <c r="I85" s="121">
        <f>COUNTIF(I82,"0")</f>
        <v>0</v>
      </c>
      <c r="J85" s="120">
        <f>SUM(J82)</f>
        <v>0</v>
      </c>
      <c r="K85" s="248"/>
      <c r="L85" s="247"/>
      <c r="N85" s="598"/>
      <c r="O85" s="598"/>
    </row>
    <row r="86" spans="1:17" s="233" customFormat="1" ht="69.900000000000006" customHeight="1" outlineLevel="1">
      <c r="A86" s="519" t="s">
        <v>635</v>
      </c>
      <c r="B86" s="518" t="s">
        <v>636</v>
      </c>
      <c r="C86" s="858" t="s">
        <v>451</v>
      </c>
      <c r="D86" s="859"/>
      <c r="E86" s="514" t="s">
        <v>675</v>
      </c>
      <c r="F86" s="515"/>
      <c r="G86" s="842"/>
      <c r="H86" s="843"/>
      <c r="I86" s="507"/>
      <c r="J86" s="520"/>
      <c r="K86" s="507"/>
      <c r="L86" s="515"/>
      <c r="M86" s="477">
        <f t="shared" ref="M86:M89" si="36">H86*1</f>
        <v>0</v>
      </c>
      <c r="N86" s="597"/>
      <c r="O86" s="597"/>
    </row>
    <row r="87" spans="1:17" s="191" customFormat="1" ht="30" customHeight="1" outlineLevel="1">
      <c r="A87" s="726" t="s">
        <v>637</v>
      </c>
      <c r="B87" s="855" t="s">
        <v>665</v>
      </c>
      <c r="C87" s="767" t="s">
        <v>88</v>
      </c>
      <c r="D87" s="643" t="s">
        <v>81</v>
      </c>
      <c r="E87" s="817" t="s">
        <v>680</v>
      </c>
      <c r="F87" s="77">
        <v>3</v>
      </c>
      <c r="G87" s="750"/>
      <c r="H87" s="852">
        <v>0</v>
      </c>
      <c r="I87" s="735">
        <f>IF(AND(G87="K.O.",H87&lt;4)+OR(L87="x"),0,1)</f>
        <v>1</v>
      </c>
      <c r="J87" s="739">
        <f t="shared" ref="J87" si="37">IF(H87="NZ",0,I87*H87)</f>
        <v>0</v>
      </c>
      <c r="K87" s="748" t="str">
        <f>IF(H87="NZ","Kommentar obligatorisch!","")</f>
        <v/>
      </c>
      <c r="L87" s="744" t="str">
        <f>IF(H87="NZ","X","")</f>
        <v/>
      </c>
      <c r="M87" s="234">
        <f t="shared" si="36"/>
        <v>0</v>
      </c>
      <c r="N87" s="760">
        <f>IF(AND(H87="nz",L87=""),F87,0)</f>
        <v>0</v>
      </c>
      <c r="O87" s="765">
        <f>COUNTBLANK(K87) + COUNTIF(K87,"Kommentar obligatorisch!")</f>
        <v>1</v>
      </c>
    </row>
    <row r="88" spans="1:17" s="191" customFormat="1" ht="30" customHeight="1" outlineLevel="1">
      <c r="A88" s="727"/>
      <c r="B88" s="855"/>
      <c r="C88" s="767"/>
      <c r="D88" s="102" t="s">
        <v>82</v>
      </c>
      <c r="E88" s="818"/>
      <c r="F88" s="77">
        <v>2</v>
      </c>
      <c r="G88" s="751"/>
      <c r="H88" s="853"/>
      <c r="I88" s="736"/>
      <c r="J88" s="739"/>
      <c r="K88" s="789"/>
      <c r="L88" s="745"/>
      <c r="M88" s="234">
        <f t="shared" si="36"/>
        <v>0</v>
      </c>
      <c r="N88" s="761"/>
      <c r="O88" s="759"/>
    </row>
    <row r="89" spans="1:17" s="191" customFormat="1" ht="30" customHeight="1" outlineLevel="1">
      <c r="A89" s="728"/>
      <c r="B89" s="855"/>
      <c r="C89" s="768"/>
      <c r="D89" s="102" t="s">
        <v>83</v>
      </c>
      <c r="E89" s="819"/>
      <c r="F89" s="77">
        <v>1</v>
      </c>
      <c r="G89" s="752"/>
      <c r="H89" s="854"/>
      <c r="I89" s="737"/>
      <c r="J89" s="740"/>
      <c r="K89" s="749"/>
      <c r="L89" s="746"/>
      <c r="M89" s="234">
        <f t="shared" si="36"/>
        <v>0</v>
      </c>
      <c r="N89" s="762"/>
      <c r="O89" s="759"/>
    </row>
    <row r="90" spans="1:17" s="191" customFormat="1" ht="30" customHeight="1" outlineLevel="1">
      <c r="A90" s="135" t="s">
        <v>643</v>
      </c>
      <c r="B90" s="135" t="str">
        <f>B86</f>
        <v>Organisation der zusätzlichen Gemeinde-Infrastruktur (in der mindestens 3 Fraktionen gesammelt werden)</v>
      </c>
      <c r="C90" s="658"/>
      <c r="D90" s="658"/>
      <c r="E90" s="337" t="s">
        <v>69</v>
      </c>
      <c r="F90" s="121">
        <f>F87</f>
        <v>3</v>
      </c>
      <c r="G90" s="120">
        <f>COUNTIF(G81:G89,"K.O.")</f>
        <v>0</v>
      </c>
      <c r="H90" s="120">
        <f>COUNTIF(H87,"NZ")</f>
        <v>0</v>
      </c>
      <c r="I90" s="120">
        <f>COUNTIF(I87,"0")</f>
        <v>0</v>
      </c>
      <c r="J90" s="120">
        <f>SUM(J87)</f>
        <v>0</v>
      </c>
      <c r="K90" s="247"/>
      <c r="L90" s="247"/>
      <c r="N90" s="598"/>
      <c r="O90" s="598"/>
    </row>
    <row r="91" spans="1:17" s="233" customFormat="1" ht="50.1" customHeight="1" outlineLevel="1">
      <c r="A91" s="521" t="s">
        <v>638</v>
      </c>
      <c r="B91" s="513" t="s">
        <v>639</v>
      </c>
      <c r="C91" s="858" t="s">
        <v>640</v>
      </c>
      <c r="D91" s="859"/>
      <c r="E91" s="654" t="s">
        <v>675</v>
      </c>
      <c r="F91" s="507"/>
      <c r="G91" s="842"/>
      <c r="H91" s="843"/>
      <c r="I91" s="515"/>
      <c r="J91" s="520"/>
      <c r="K91" s="517"/>
      <c r="L91" s="517"/>
      <c r="M91" s="477">
        <f t="shared" ref="M91" si="38">H91*1</f>
        <v>0</v>
      </c>
      <c r="N91" s="597"/>
      <c r="O91" s="597"/>
    </row>
    <row r="92" spans="1:17" s="191" customFormat="1" ht="25.2" customHeight="1" outlineLevel="1">
      <c r="A92" s="726" t="s">
        <v>641</v>
      </c>
      <c r="B92" s="729" t="s">
        <v>642</v>
      </c>
      <c r="C92" s="861" t="s">
        <v>622</v>
      </c>
      <c r="D92" s="862"/>
      <c r="E92" s="865" t="s">
        <v>701</v>
      </c>
      <c r="F92" s="701">
        <v>6</v>
      </c>
      <c r="G92" s="633"/>
      <c r="H92" s="732">
        <v>0</v>
      </c>
      <c r="I92" s="735">
        <f>IF(AND(G92="K.O.",H92&lt;1)+OR(L92="X"),0,1)</f>
        <v>1</v>
      </c>
      <c r="J92" s="738">
        <f t="shared" ref="J92" si="39">IF(H92="NZ",0,I92*H92)</f>
        <v>0</v>
      </c>
      <c r="K92" s="741" t="str">
        <f>IF(H92="NZ","Kommentar obligatorisch!","")</f>
        <v/>
      </c>
      <c r="L92" s="744" t="str">
        <f>IF(H92="NZ","X","")</f>
        <v/>
      </c>
      <c r="M92" s="747"/>
      <c r="N92" s="760">
        <f>IF(AND(H92="nz",L92=""),F92,0)</f>
        <v>0</v>
      </c>
      <c r="O92" s="763">
        <f>COUNTBLANK(K92) + COUNTIF(K92,"Kommentar obligatorisch!")</f>
        <v>1</v>
      </c>
      <c r="P92" s="650"/>
      <c r="Q92" s="615"/>
    </row>
    <row r="93" spans="1:17" s="191" customFormat="1" ht="25.2" customHeight="1" outlineLevel="1">
      <c r="A93" s="727"/>
      <c r="B93" s="730"/>
      <c r="C93" s="861" t="s">
        <v>621</v>
      </c>
      <c r="D93" s="862"/>
      <c r="E93" s="866"/>
      <c r="F93" s="701">
        <v>5</v>
      </c>
      <c r="G93" s="635"/>
      <c r="H93" s="733"/>
      <c r="I93" s="736"/>
      <c r="J93" s="739"/>
      <c r="K93" s="742"/>
      <c r="L93" s="745"/>
      <c r="M93" s="747"/>
      <c r="N93" s="761"/>
      <c r="O93" s="764"/>
      <c r="P93" s="650"/>
      <c r="Q93" s="615"/>
    </row>
    <row r="94" spans="1:17" s="191" customFormat="1" ht="25.2" customHeight="1" outlineLevel="1">
      <c r="A94" s="727"/>
      <c r="B94" s="730"/>
      <c r="C94" s="861" t="s">
        <v>620</v>
      </c>
      <c r="D94" s="862"/>
      <c r="E94" s="866"/>
      <c r="F94" s="701">
        <v>3</v>
      </c>
      <c r="G94" s="635"/>
      <c r="H94" s="733"/>
      <c r="I94" s="736"/>
      <c r="J94" s="739"/>
      <c r="K94" s="742"/>
      <c r="L94" s="745"/>
      <c r="M94" s="747"/>
      <c r="N94" s="761"/>
      <c r="O94" s="764"/>
      <c r="P94" s="650"/>
      <c r="Q94" s="615"/>
    </row>
    <row r="95" spans="1:17" s="191" customFormat="1" ht="25.2" customHeight="1" outlineLevel="1">
      <c r="A95" s="728"/>
      <c r="B95" s="731"/>
      <c r="C95" s="863" t="s">
        <v>619</v>
      </c>
      <c r="D95" s="864"/>
      <c r="E95" s="867"/>
      <c r="F95" s="701">
        <v>1</v>
      </c>
      <c r="G95" s="635"/>
      <c r="H95" s="734"/>
      <c r="I95" s="737"/>
      <c r="J95" s="740"/>
      <c r="K95" s="743"/>
      <c r="L95" s="746"/>
      <c r="M95" s="747"/>
      <c r="N95" s="762"/>
      <c r="O95" s="765"/>
      <c r="P95" s="650"/>
      <c r="Q95" s="615"/>
    </row>
    <row r="96" spans="1:17" s="191" customFormat="1" ht="29.25" customHeight="1" outlineLevel="1" thickBot="1">
      <c r="A96" s="122" t="s">
        <v>644</v>
      </c>
      <c r="B96" s="135" t="str">
        <f>B91</f>
        <v>Organisation in den Residenzen</v>
      </c>
      <c r="C96" s="659"/>
      <c r="D96" s="659"/>
      <c r="E96" s="660" t="s">
        <v>69</v>
      </c>
      <c r="F96" s="121">
        <f>F92</f>
        <v>6</v>
      </c>
      <c r="G96" s="121">
        <f>COUNTIF(G91:G95,"K.O.")</f>
        <v>0</v>
      </c>
      <c r="H96" s="121">
        <f>COUNTIF(H92,"NZ")</f>
        <v>0</v>
      </c>
      <c r="I96" s="120">
        <f>COUNTIF(I92,"0")</f>
        <v>0</v>
      </c>
      <c r="J96" s="121">
        <f>SUM(J92)</f>
        <v>0</v>
      </c>
      <c r="K96" s="248"/>
      <c r="L96" s="248"/>
      <c r="N96" s="598"/>
      <c r="O96" s="598"/>
    </row>
    <row r="97" spans="1:16" s="233" customFormat="1" ht="50.1" customHeight="1" thickBot="1">
      <c r="A97" s="123" t="s">
        <v>687</v>
      </c>
      <c r="B97" s="709" t="str">
        <f>B42</f>
        <v>Bring-Sammlungen</v>
      </c>
      <c r="C97" s="860"/>
      <c r="D97" s="860"/>
      <c r="E97" s="710"/>
      <c r="F97" s="90">
        <f>F80+F69+F85+F90+F96-N97</f>
        <v>72</v>
      </c>
      <c r="G97" s="90">
        <f>G80+G69+G85+G90+G96</f>
        <v>13</v>
      </c>
      <c r="H97" s="90">
        <f>H80+H69+H85+H90+H96</f>
        <v>0</v>
      </c>
      <c r="I97" s="90">
        <f>I80+I69+I85+I90+I96</f>
        <v>13</v>
      </c>
      <c r="J97" s="91">
        <f>J80+J69+J85+J90+J96</f>
        <v>0</v>
      </c>
      <c r="K97" s="91">
        <f>O98-O97</f>
        <v>0</v>
      </c>
      <c r="L97" s="92"/>
      <c r="M97" s="249" t="s">
        <v>20</v>
      </c>
      <c r="N97" s="580">
        <f>SUM(N43:N96)</f>
        <v>0</v>
      </c>
      <c r="O97" s="649">
        <f>SUM(O43:O96)</f>
        <v>19</v>
      </c>
      <c r="P97" s="238" t="s">
        <v>437</v>
      </c>
    </row>
    <row r="98" spans="1:16" ht="15.75" customHeight="1">
      <c r="A98" s="250"/>
      <c r="C98" s="229"/>
      <c r="F98" s="204" t="s">
        <v>448</v>
      </c>
      <c r="G98" s="204" t="s">
        <v>131</v>
      </c>
      <c r="H98" s="204" t="s">
        <v>127</v>
      </c>
      <c r="I98" s="204" t="s">
        <v>132</v>
      </c>
      <c r="J98" s="204" t="s">
        <v>20</v>
      </c>
      <c r="K98" s="205" t="s">
        <v>147</v>
      </c>
      <c r="L98" s="251"/>
      <c r="N98" s="599" t="s">
        <v>453</v>
      </c>
      <c r="O98" s="584">
        <v>19</v>
      </c>
    </row>
    <row r="99" spans="1:16" ht="18" customHeight="1" thickBot="1">
      <c r="A99" s="125"/>
      <c r="D99" s="252"/>
    </row>
    <row r="100" spans="1:16" ht="16.2" thickBot="1">
      <c r="A100" s="242"/>
      <c r="B100" s="243"/>
      <c r="F100" s="781" t="s">
        <v>531</v>
      </c>
      <c r="G100" s="781"/>
      <c r="H100" s="781"/>
      <c r="I100" s="782"/>
      <c r="J100" s="246">
        <f>J97</f>
        <v>0</v>
      </c>
    </row>
    <row r="101" spans="1:16">
      <c r="A101" s="250"/>
      <c r="B101" s="124"/>
      <c r="M101" s="253"/>
      <c r="N101" s="254"/>
      <c r="O101" s="255"/>
    </row>
    <row r="102" spans="1:16" ht="17.25" customHeight="1">
      <c r="A102" s="213"/>
      <c r="B102" s="214"/>
      <c r="C102" s="256"/>
    </row>
    <row r="103" spans="1:16">
      <c r="A103" s="213"/>
      <c r="B103" s="217"/>
      <c r="C103" s="256"/>
    </row>
    <row r="104" spans="1:16" ht="17.25" customHeight="1">
      <c r="A104" s="213"/>
      <c r="B104" s="217"/>
      <c r="C104" s="256"/>
    </row>
    <row r="105" spans="1:16">
      <c r="A105" s="213"/>
      <c r="B105" s="217"/>
      <c r="C105" s="256"/>
    </row>
    <row r="106" spans="1:16">
      <c r="A106" s="213"/>
      <c r="B106" s="217"/>
      <c r="C106" s="256"/>
    </row>
    <row r="107" spans="1:16">
      <c r="A107" s="213"/>
      <c r="B107" s="217"/>
      <c r="C107" s="256"/>
    </row>
    <row r="108" spans="1:16">
      <c r="A108" s="213"/>
      <c r="B108" s="214"/>
      <c r="C108" s="256"/>
    </row>
    <row r="109" spans="1:16">
      <c r="A109" s="213"/>
      <c r="B109" s="217"/>
      <c r="C109" s="256"/>
    </row>
    <row r="110" spans="1:16">
      <c r="A110" s="213"/>
      <c r="B110" s="217"/>
      <c r="C110" s="256"/>
    </row>
    <row r="111" spans="1:16">
      <c r="A111" s="213"/>
      <c r="B111" s="217"/>
      <c r="C111" s="256"/>
    </row>
    <row r="112" spans="1:16">
      <c r="A112" s="213"/>
      <c r="B112" s="217"/>
      <c r="C112" s="256"/>
    </row>
    <row r="113" spans="1:3">
      <c r="A113" s="213"/>
      <c r="B113" s="217"/>
      <c r="C113" s="256"/>
    </row>
    <row r="114" spans="1:3">
      <c r="A114" s="213"/>
      <c r="B114" s="219"/>
      <c r="C114" s="256"/>
    </row>
    <row r="115" spans="1:3">
      <c r="A115" s="213"/>
      <c r="B115" s="219"/>
      <c r="C115" s="256"/>
    </row>
    <row r="116" spans="1:3">
      <c r="A116" s="220"/>
      <c r="B116" s="124"/>
    </row>
    <row r="117" spans="1:3">
      <c r="A117" s="220"/>
      <c r="B117" s="217"/>
    </row>
    <row r="118" spans="1:3">
      <c r="A118" s="220"/>
      <c r="B118" s="217"/>
    </row>
    <row r="119" spans="1:3">
      <c r="A119" s="220"/>
      <c r="B119" s="217"/>
    </row>
    <row r="120" spans="1:3">
      <c r="A120" s="220"/>
      <c r="B120" s="217"/>
    </row>
    <row r="121" spans="1:3">
      <c r="A121" s="220"/>
      <c r="B121" s="217"/>
    </row>
    <row r="122" spans="1:3">
      <c r="A122" s="220"/>
      <c r="B122" s="124"/>
    </row>
    <row r="123" spans="1:3">
      <c r="A123" s="220"/>
      <c r="B123" s="217"/>
    </row>
    <row r="124" spans="1:3">
      <c r="A124" s="257"/>
      <c r="B124" s="217"/>
    </row>
    <row r="125" spans="1:3">
      <c r="A125" s="257"/>
      <c r="B125" s="217"/>
    </row>
    <row r="126" spans="1:3">
      <c r="A126" s="257"/>
      <c r="B126" s="217"/>
    </row>
    <row r="127" spans="1:3">
      <c r="A127" s="257"/>
      <c r="B127" s="217"/>
    </row>
    <row r="128" spans="1:3">
      <c r="A128" s="257"/>
      <c r="B128" s="124"/>
    </row>
  </sheetData>
  <sheetProtection algorithmName="SHA-512" hashValue="rH4UiRHLFNvUNvo6/Rar6U5cASCKxjb5gk2td/aujz2wqPTSwSkw6Up5c1dmPGhOsdUuM/xC+OIQP5TeQrDgKg==" saltValue="5dr1BlxJPQAekK61smRSBA==" spinCount="100000" sheet="1" formatColumns="0" formatRows="0" pivotTables="0"/>
  <mergeCells count="296">
    <mergeCell ref="B97:E97"/>
    <mergeCell ref="L87:L89"/>
    <mergeCell ref="N87:N89"/>
    <mergeCell ref="O87:O89"/>
    <mergeCell ref="C91:D91"/>
    <mergeCell ref="G91:H91"/>
    <mergeCell ref="C92:D92"/>
    <mergeCell ref="C93:D93"/>
    <mergeCell ref="C94:D94"/>
    <mergeCell ref="C95:D95"/>
    <mergeCell ref="N92:N95"/>
    <mergeCell ref="O92:O95"/>
    <mergeCell ref="E92:E95"/>
    <mergeCell ref="K82:K84"/>
    <mergeCell ref="L82:L84"/>
    <mergeCell ref="N82:N84"/>
    <mergeCell ref="O82:O84"/>
    <mergeCell ref="C86:D86"/>
    <mergeCell ref="G86:H86"/>
    <mergeCell ref="A87:A89"/>
    <mergeCell ref="B87:B89"/>
    <mergeCell ref="C87:C89"/>
    <mergeCell ref="E87:E89"/>
    <mergeCell ref="G87:G89"/>
    <mergeCell ref="H87:H89"/>
    <mergeCell ref="I87:I89"/>
    <mergeCell ref="J87:J89"/>
    <mergeCell ref="K87:K89"/>
    <mergeCell ref="I82:I84"/>
    <mergeCell ref="J82:J84"/>
    <mergeCell ref="A82:A84"/>
    <mergeCell ref="B82:B84"/>
    <mergeCell ref="C82:C84"/>
    <mergeCell ref="E82:E84"/>
    <mergeCell ref="G82:G84"/>
    <mergeCell ref="H82:H84"/>
    <mergeCell ref="B71:B73"/>
    <mergeCell ref="B67:B68"/>
    <mergeCell ref="E63:E64"/>
    <mergeCell ref="E65:E66"/>
    <mergeCell ref="E67:E68"/>
    <mergeCell ref="G70:H70"/>
    <mergeCell ref="E77:E79"/>
    <mergeCell ref="B65:B66"/>
    <mergeCell ref="G63:G64"/>
    <mergeCell ref="G65:G66"/>
    <mergeCell ref="H71:H73"/>
    <mergeCell ref="G74:G76"/>
    <mergeCell ref="G77:G79"/>
    <mergeCell ref="G67:G68"/>
    <mergeCell ref="H63:H64"/>
    <mergeCell ref="H65:H66"/>
    <mergeCell ref="H43:H44"/>
    <mergeCell ref="I47:I48"/>
    <mergeCell ref="H59:H60"/>
    <mergeCell ref="I59:I60"/>
    <mergeCell ref="K71:K73"/>
    <mergeCell ref="K61:K62"/>
    <mergeCell ref="K63:K64"/>
    <mergeCell ref="K67:K68"/>
    <mergeCell ref="C59:C60"/>
    <mergeCell ref="J71:J73"/>
    <mergeCell ref="K45:K46"/>
    <mergeCell ref="K49:K50"/>
    <mergeCell ref="C81:D81"/>
    <mergeCell ref="G81:H81"/>
    <mergeCell ref="H77:H79"/>
    <mergeCell ref="I77:I79"/>
    <mergeCell ref="H74:H76"/>
    <mergeCell ref="I74:I76"/>
    <mergeCell ref="I71:I73"/>
    <mergeCell ref="I65:I66"/>
    <mergeCell ref="H55:H56"/>
    <mergeCell ref="J77:J79"/>
    <mergeCell ref="K7:K8"/>
    <mergeCell ref="I23:I26"/>
    <mergeCell ref="J23:J26"/>
    <mergeCell ref="K23:K26"/>
    <mergeCell ref="H15:H18"/>
    <mergeCell ref="J19:J22"/>
    <mergeCell ref="H11:H14"/>
    <mergeCell ref="I19:I22"/>
    <mergeCell ref="B9:L9"/>
    <mergeCell ref="H19:H22"/>
    <mergeCell ref="E19:E22"/>
    <mergeCell ref="D7:D8"/>
    <mergeCell ref="C7:C8"/>
    <mergeCell ref="C6:E6"/>
    <mergeCell ref="C49:C50"/>
    <mergeCell ref="H6:I6"/>
    <mergeCell ref="H7:H8"/>
    <mergeCell ref="C70:D70"/>
    <mergeCell ref="C67:C68"/>
    <mergeCell ref="C65:C66"/>
    <mergeCell ref="C63:C64"/>
    <mergeCell ref="I15:I18"/>
    <mergeCell ref="H67:H68"/>
    <mergeCell ref="G59:G60"/>
    <mergeCell ref="H23:H26"/>
    <mergeCell ref="G7:G8"/>
    <mergeCell ref="C17:C18"/>
    <mergeCell ref="E59:E60"/>
    <mergeCell ref="E51:E54"/>
    <mergeCell ref="E61:E62"/>
    <mergeCell ref="D30:D31"/>
    <mergeCell ref="G15:G18"/>
    <mergeCell ref="G19:G22"/>
    <mergeCell ref="G23:G26"/>
    <mergeCell ref="C43:C44"/>
    <mergeCell ref="G42:H42"/>
    <mergeCell ref="G61:G62"/>
    <mergeCell ref="A7:A8"/>
    <mergeCell ref="B7:B8"/>
    <mergeCell ref="E71:E73"/>
    <mergeCell ref="E74:E76"/>
    <mergeCell ref="B59:B60"/>
    <mergeCell ref="B61:B62"/>
    <mergeCell ref="B55:B56"/>
    <mergeCell ref="B63:B64"/>
    <mergeCell ref="B23:B26"/>
    <mergeCell ref="C15:C16"/>
    <mergeCell ref="C23:C24"/>
    <mergeCell ref="C25:C26"/>
    <mergeCell ref="B37:E37"/>
    <mergeCell ref="E43:E44"/>
    <mergeCell ref="B43:B44"/>
    <mergeCell ref="B15:B18"/>
    <mergeCell ref="A55:A56"/>
    <mergeCell ref="A63:A64"/>
    <mergeCell ref="E7:E8"/>
    <mergeCell ref="C19:C20"/>
    <mergeCell ref="C21:C22"/>
    <mergeCell ref="C71:C73"/>
    <mergeCell ref="E15:E18"/>
    <mergeCell ref="E23:E26"/>
    <mergeCell ref="J74:J76"/>
    <mergeCell ref="J65:J66"/>
    <mergeCell ref="L71:L73"/>
    <mergeCell ref="J67:J68"/>
    <mergeCell ref="J61:J62"/>
    <mergeCell ref="B19:B22"/>
    <mergeCell ref="G30:G31"/>
    <mergeCell ref="G45:G46"/>
    <mergeCell ref="G47:G48"/>
    <mergeCell ref="E45:E46"/>
    <mergeCell ref="E47:E48"/>
    <mergeCell ref="H47:H48"/>
    <mergeCell ref="H49:H50"/>
    <mergeCell ref="H51:H54"/>
    <mergeCell ref="B47:B48"/>
    <mergeCell ref="E49:E50"/>
    <mergeCell ref="B30:B31"/>
    <mergeCell ref="B45:B46"/>
    <mergeCell ref="C47:C48"/>
    <mergeCell ref="H45:H46"/>
    <mergeCell ref="G43:G44"/>
    <mergeCell ref="B49:B50"/>
    <mergeCell ref="I63:I64"/>
    <mergeCell ref="J63:J64"/>
    <mergeCell ref="O71:O73"/>
    <mergeCell ref="L15:L18"/>
    <mergeCell ref="L19:L22"/>
    <mergeCell ref="L47:L48"/>
    <mergeCell ref="L45:L46"/>
    <mergeCell ref="L30:L31"/>
    <mergeCell ref="N15:N18"/>
    <mergeCell ref="N19:N22"/>
    <mergeCell ref="N23:N26"/>
    <mergeCell ref="N30:N31"/>
    <mergeCell ref="L23:L26"/>
    <mergeCell ref="L43:L44"/>
    <mergeCell ref="L51:L54"/>
    <mergeCell ref="L49:L50"/>
    <mergeCell ref="L59:L60"/>
    <mergeCell ref="L61:L62"/>
    <mergeCell ref="L63:L64"/>
    <mergeCell ref="A67:A68"/>
    <mergeCell ref="A51:A54"/>
    <mergeCell ref="A61:A62"/>
    <mergeCell ref="A45:A46"/>
    <mergeCell ref="A47:A48"/>
    <mergeCell ref="O15:O18"/>
    <mergeCell ref="O19:O22"/>
    <mergeCell ref="O23:O26"/>
    <mergeCell ref="O30:O31"/>
    <mergeCell ref="O43:O44"/>
    <mergeCell ref="O45:O46"/>
    <mergeCell ref="O47:O48"/>
    <mergeCell ref="H30:H31"/>
    <mergeCell ref="C45:C46"/>
    <mergeCell ref="F40:I40"/>
    <mergeCell ref="H61:H62"/>
    <mergeCell ref="I43:I44"/>
    <mergeCell ref="I45:I46"/>
    <mergeCell ref="E55:E56"/>
    <mergeCell ref="C55:C56"/>
    <mergeCell ref="C51:C54"/>
    <mergeCell ref="D51:D52"/>
    <mergeCell ref="D53:D54"/>
    <mergeCell ref="G49:G50"/>
    <mergeCell ref="K59:K60"/>
    <mergeCell ref="C61:C62"/>
    <mergeCell ref="A30:A31"/>
    <mergeCell ref="A19:A22"/>
    <mergeCell ref="A15:A18"/>
    <mergeCell ref="A23:A26"/>
    <mergeCell ref="A43:A44"/>
    <mergeCell ref="A65:A66"/>
    <mergeCell ref="A59:A60"/>
    <mergeCell ref="A49:A50"/>
    <mergeCell ref="G55:G56"/>
    <mergeCell ref="E30:E31"/>
    <mergeCell ref="G51:G54"/>
    <mergeCell ref="F51:F52"/>
    <mergeCell ref="I51:I54"/>
    <mergeCell ref="I30:I31"/>
    <mergeCell ref="K19:K22"/>
    <mergeCell ref="J15:J18"/>
    <mergeCell ref="K15:K18"/>
    <mergeCell ref="J43:J44"/>
    <mergeCell ref="J47:J48"/>
    <mergeCell ref="K47:K48"/>
    <mergeCell ref="K43:K44"/>
    <mergeCell ref="J45:J46"/>
    <mergeCell ref="F100:I100"/>
    <mergeCell ref="N71:N73"/>
    <mergeCell ref="N74:N76"/>
    <mergeCell ref="L74:L76"/>
    <mergeCell ref="N77:N79"/>
    <mergeCell ref="N43:N44"/>
    <mergeCell ref="N55:N56"/>
    <mergeCell ref="N59:N60"/>
    <mergeCell ref="N61:N62"/>
    <mergeCell ref="N63:N64"/>
    <mergeCell ref="L77:L79"/>
    <mergeCell ref="N47:N48"/>
    <mergeCell ref="N49:N50"/>
    <mergeCell ref="N51:N54"/>
    <mergeCell ref="N65:N66"/>
    <mergeCell ref="N67:N68"/>
    <mergeCell ref="L67:L68"/>
    <mergeCell ref="L55:L56"/>
    <mergeCell ref="K55:K56"/>
    <mergeCell ref="I49:I50"/>
    <mergeCell ref="J49:J50"/>
    <mergeCell ref="L65:L66"/>
    <mergeCell ref="I61:I62"/>
    <mergeCell ref="J55:J56"/>
    <mergeCell ref="O74:O76"/>
    <mergeCell ref="O77:O79"/>
    <mergeCell ref="O49:O50"/>
    <mergeCell ref="N11:N14"/>
    <mergeCell ref="O11:O14"/>
    <mergeCell ref="A11:A14"/>
    <mergeCell ref="B11:B14"/>
    <mergeCell ref="C11:C14"/>
    <mergeCell ref="G11:G14"/>
    <mergeCell ref="N45:N46"/>
    <mergeCell ref="O55:O56"/>
    <mergeCell ref="O59:O60"/>
    <mergeCell ref="O61:O62"/>
    <mergeCell ref="O63:O64"/>
    <mergeCell ref="O65:O66"/>
    <mergeCell ref="O67:O68"/>
    <mergeCell ref="O51:O54"/>
    <mergeCell ref="I55:I56"/>
    <mergeCell ref="J51:J54"/>
    <mergeCell ref="K51:K54"/>
    <mergeCell ref="B77:B79"/>
    <mergeCell ref="B74:B76"/>
    <mergeCell ref="C74:C76"/>
    <mergeCell ref="C77:C79"/>
    <mergeCell ref="A92:A95"/>
    <mergeCell ref="B92:B95"/>
    <mergeCell ref="H92:H95"/>
    <mergeCell ref="I92:I95"/>
    <mergeCell ref="J92:J95"/>
    <mergeCell ref="K92:K95"/>
    <mergeCell ref="L92:L95"/>
    <mergeCell ref="M92:M95"/>
    <mergeCell ref="I11:I14"/>
    <mergeCell ref="J11:J14"/>
    <mergeCell ref="K11:K14"/>
    <mergeCell ref="L11:L14"/>
    <mergeCell ref="J30:J31"/>
    <mergeCell ref="K30:K31"/>
    <mergeCell ref="G71:G73"/>
    <mergeCell ref="J59:J60"/>
    <mergeCell ref="F53:F54"/>
    <mergeCell ref="I67:I68"/>
    <mergeCell ref="K65:K66"/>
    <mergeCell ref="K77:K79"/>
    <mergeCell ref="K74:K76"/>
    <mergeCell ref="A74:A76"/>
    <mergeCell ref="A77:A79"/>
    <mergeCell ref="A71:A73"/>
  </mergeCells>
  <phoneticPr fontId="2" type="noConversion"/>
  <conditionalFormatting sqref="H11">
    <cfRule type="cellIs" dxfId="256" priority="852" operator="equal">
      <formula>0</formula>
    </cfRule>
    <cfRule type="containsText" dxfId="255" priority="851" operator="containsText" text="nz">
      <formula>NOT(ISERROR(SEARCH("nz",H11)))</formula>
    </cfRule>
    <cfRule type="cellIs" dxfId="254" priority="848" operator="equal">
      <formula>0</formula>
    </cfRule>
    <cfRule type="containsText" dxfId="253" priority="853" operator="containsText" text="nz">
      <formula>NOT(ISERROR(SEARCH("nz",H11)))</formula>
    </cfRule>
    <cfRule type="cellIs" dxfId="252" priority="854" operator="equal">
      <formula>0</formula>
    </cfRule>
  </conditionalFormatting>
  <conditionalFormatting sqref="H15">
    <cfRule type="cellIs" dxfId="251" priority="67" operator="equal">
      <formula>0</formula>
    </cfRule>
    <cfRule type="cellIs" dxfId="250" priority="65" operator="equal">
      <formula>0</formula>
    </cfRule>
    <cfRule type="containsText" dxfId="249" priority="66" operator="containsText" text="nz">
      <formula>NOT(ISERROR(SEARCH("nz",H15)))</formula>
    </cfRule>
    <cfRule type="cellIs" dxfId="248" priority="69" operator="equal">
      <formula>0</formula>
    </cfRule>
    <cfRule type="containsText" dxfId="247" priority="68" operator="containsText" text="nz">
      <formula>NOT(ISERROR(SEARCH("nz",H15)))</formula>
    </cfRule>
  </conditionalFormatting>
  <conditionalFormatting sqref="H19">
    <cfRule type="containsText" dxfId="246" priority="82" operator="containsText" text="nz">
      <formula>NOT(ISERROR(SEARCH("nz",H19)))</formula>
    </cfRule>
    <cfRule type="containsText" dxfId="245" priority="84" operator="containsText" text="nz">
      <formula>NOT(ISERROR(SEARCH("nz",H19)))</formula>
    </cfRule>
    <cfRule type="cellIs" dxfId="244" priority="85" operator="equal">
      <formula>0</formula>
    </cfRule>
    <cfRule type="cellIs" dxfId="243" priority="83" operator="equal">
      <formula>0</formula>
    </cfRule>
    <cfRule type="cellIs" dxfId="242" priority="79" operator="equal">
      <formula>0</formula>
    </cfRule>
  </conditionalFormatting>
  <conditionalFormatting sqref="H23">
    <cfRule type="containsText" dxfId="241" priority="75" operator="containsText" text="nz">
      <formula>NOT(ISERROR(SEARCH("nz",H23)))</formula>
    </cfRule>
    <cfRule type="containsText" dxfId="240" priority="73" operator="containsText" text="nz">
      <formula>NOT(ISERROR(SEARCH("nz",H23)))</formula>
    </cfRule>
    <cfRule type="cellIs" dxfId="239" priority="70" operator="equal">
      <formula>0</formula>
    </cfRule>
    <cfRule type="cellIs" dxfId="238" priority="74" operator="equal">
      <formula>0</formula>
    </cfRule>
    <cfRule type="cellIs" dxfId="237" priority="76" operator="equal">
      <formula>0</formula>
    </cfRule>
  </conditionalFormatting>
  <conditionalFormatting sqref="H27:H30 H32:H36">
    <cfRule type="cellIs" dxfId="236" priority="1346" operator="equal">
      <formula>0</formula>
    </cfRule>
    <cfRule type="containsText" dxfId="235" priority="1347" operator="containsText" text="nz">
      <formula>NOT(ISERROR(SEARCH("nz",H27)))</formula>
    </cfRule>
    <cfRule type="cellIs" dxfId="234" priority="1348" operator="equal">
      <formula>0</formula>
    </cfRule>
  </conditionalFormatting>
  <conditionalFormatting sqref="H28:H30">
    <cfRule type="containsText" dxfId="233" priority="59" operator="containsText" text="nz">
      <formula>NOT(ISERROR(SEARCH("nz",H28)))</formula>
    </cfRule>
    <cfRule type="cellIs" dxfId="232" priority="60" operator="equal">
      <formula>0</formula>
    </cfRule>
  </conditionalFormatting>
  <conditionalFormatting sqref="H32:H35">
    <cfRule type="containsText" dxfId="231" priority="860" operator="containsText" text="nz">
      <formula>NOT(ISERROR(SEARCH("nz",H32)))</formula>
    </cfRule>
    <cfRule type="cellIs" dxfId="230" priority="861" operator="equal">
      <formula>0</formula>
    </cfRule>
  </conditionalFormatting>
  <conditionalFormatting sqref="H32:H36 H27:H30">
    <cfRule type="containsText" dxfId="229" priority="1345" operator="containsText" text="nz">
      <formula>NOT(ISERROR(SEARCH("nz",H27)))</formula>
    </cfRule>
  </conditionalFormatting>
  <conditionalFormatting sqref="H36">
    <cfRule type="cellIs" dxfId="228" priority="1636" operator="equal">
      <formula>0</formula>
    </cfRule>
    <cfRule type="containsText" dxfId="227" priority="1635" operator="containsText" text="nz">
      <formula>NOT(ISERROR(SEARCH("nz",H36)))</formula>
    </cfRule>
  </conditionalFormatting>
  <conditionalFormatting sqref="H43 H74">
    <cfRule type="cellIs" dxfId="226" priority="1340" operator="equal">
      <formula>0</formula>
    </cfRule>
    <cfRule type="cellIs" dxfId="225" priority="1342" operator="equal">
      <formula>0</formula>
    </cfRule>
    <cfRule type="containsText" dxfId="224" priority="1343" operator="containsText" text="nz">
      <formula>NOT(ISERROR(SEARCH("nz",H43)))</formula>
    </cfRule>
    <cfRule type="cellIs" dxfId="223" priority="1344" operator="equal">
      <formula>0</formula>
    </cfRule>
    <cfRule type="containsText" dxfId="222" priority="1341" operator="containsText" text="nz">
      <formula>NOT(ISERROR(SEARCH("nz",H43)))</formula>
    </cfRule>
    <cfRule type="containsText" dxfId="221" priority="1339" operator="containsText" text="nz">
      <formula>NOT(ISERROR(SEARCH("nz",H43)))</formula>
    </cfRule>
  </conditionalFormatting>
  <conditionalFormatting sqref="H45">
    <cfRule type="containsText" dxfId="220" priority="163" operator="containsText" text="nz">
      <formula>NOT(ISERROR(SEARCH("nz",H45)))</formula>
    </cfRule>
    <cfRule type="cellIs" dxfId="219" priority="162" operator="equal">
      <formula>0</formula>
    </cfRule>
    <cfRule type="containsText" dxfId="218" priority="161" operator="containsText" text="nz">
      <formula>NOT(ISERROR(SEARCH("nz",H45)))</formula>
    </cfRule>
    <cfRule type="cellIs" dxfId="217" priority="166" operator="equal">
      <formula>0</formula>
    </cfRule>
    <cfRule type="containsText" dxfId="216" priority="165" operator="containsText" text="nz">
      <formula>NOT(ISERROR(SEARCH("nz",H45)))</formula>
    </cfRule>
    <cfRule type="cellIs" dxfId="215" priority="164" operator="equal">
      <formula>0</formula>
    </cfRule>
  </conditionalFormatting>
  <conditionalFormatting sqref="H47">
    <cfRule type="containsText" dxfId="214" priority="155" operator="containsText" text="nz">
      <formula>NOT(ISERROR(SEARCH("nz",H47)))</formula>
    </cfRule>
    <cfRule type="cellIs" dxfId="213" priority="156" operator="equal">
      <formula>0</formula>
    </cfRule>
    <cfRule type="containsText" dxfId="212" priority="157" operator="containsText" text="nz">
      <formula>NOT(ISERROR(SEARCH("nz",H47)))</formula>
    </cfRule>
    <cfRule type="cellIs" dxfId="211" priority="158" operator="equal">
      <formula>0</formula>
    </cfRule>
    <cfRule type="containsText" dxfId="210" priority="159" operator="containsText" text="nz">
      <formula>NOT(ISERROR(SEARCH("nz",H47)))</formula>
    </cfRule>
    <cfRule type="cellIs" dxfId="209" priority="160" operator="equal">
      <formula>0</formula>
    </cfRule>
  </conditionalFormatting>
  <conditionalFormatting sqref="H49">
    <cfRule type="cellIs" dxfId="208" priority="140" operator="equal">
      <formula>0</formula>
    </cfRule>
    <cfRule type="containsText" dxfId="207" priority="141" operator="containsText" text="nz">
      <formula>NOT(ISERROR(SEARCH("nz",H49)))</formula>
    </cfRule>
    <cfRule type="cellIs" dxfId="206" priority="142" operator="equal">
      <formula>0</formula>
    </cfRule>
    <cfRule type="cellIs" dxfId="205" priority="138" operator="equal">
      <formula>0</formula>
    </cfRule>
    <cfRule type="containsText" dxfId="204" priority="137" operator="containsText" text="nz">
      <formula>NOT(ISERROR(SEARCH("nz",H49)))</formula>
    </cfRule>
    <cfRule type="containsText" dxfId="203" priority="139" operator="containsText" text="nz">
      <formula>NOT(ISERROR(SEARCH("nz",H49)))</formula>
    </cfRule>
  </conditionalFormatting>
  <conditionalFormatting sqref="H51">
    <cfRule type="cellIs" dxfId="202" priority="130" operator="equal">
      <formula>0</formula>
    </cfRule>
    <cfRule type="containsText" dxfId="201" priority="129" operator="containsText" text="nz">
      <formula>NOT(ISERROR(SEARCH("nz",H51)))</formula>
    </cfRule>
    <cfRule type="cellIs" dxfId="200" priority="128" operator="equal">
      <formula>0</formula>
    </cfRule>
  </conditionalFormatting>
  <conditionalFormatting sqref="H55 H57:H58">
    <cfRule type="containsText" dxfId="199" priority="925" operator="containsText" text="nz">
      <formula>NOT(ISERROR(SEARCH("nz",H55)))</formula>
    </cfRule>
    <cfRule type="cellIs" dxfId="198" priority="926" operator="equal">
      <formula>0</formula>
    </cfRule>
    <cfRule type="containsText" dxfId="197" priority="923" operator="containsText" text="nz">
      <formula>NOT(ISERROR(SEARCH("nz",H55)))</formula>
    </cfRule>
    <cfRule type="cellIs" dxfId="196" priority="924" operator="equal">
      <formula>0</formula>
    </cfRule>
  </conditionalFormatting>
  <conditionalFormatting sqref="H55">
    <cfRule type="cellIs" dxfId="195" priority="918" operator="equal">
      <formula>0</formula>
    </cfRule>
    <cfRule type="containsText" dxfId="194" priority="917" operator="containsText" text="nz">
      <formula>NOT(ISERROR(SEARCH("nz",H55)))</formula>
    </cfRule>
  </conditionalFormatting>
  <conditionalFormatting sqref="H57:H59">
    <cfRule type="cellIs" dxfId="193" priority="827" operator="equal">
      <formula>0</formula>
    </cfRule>
    <cfRule type="containsText" dxfId="192" priority="826" operator="containsText" text="nz">
      <formula>NOT(ISERROR(SEARCH("nz",H57)))</formula>
    </cfRule>
  </conditionalFormatting>
  <conditionalFormatting sqref="H59">
    <cfRule type="cellIs" dxfId="191" priority="825" operator="equal">
      <formula>0</formula>
    </cfRule>
    <cfRule type="containsText" dxfId="190" priority="824" operator="containsText" text="nz">
      <formula>NOT(ISERROR(SEARCH("nz",H59)))</formula>
    </cfRule>
    <cfRule type="cellIs" dxfId="189" priority="821" operator="equal">
      <formula>0</formula>
    </cfRule>
    <cfRule type="containsText" dxfId="188" priority="820" operator="containsText" text="nz">
      <formula>NOT(ISERROR(SEARCH("nz",H59)))</formula>
    </cfRule>
  </conditionalFormatting>
  <conditionalFormatting sqref="H61 H63 H65">
    <cfRule type="cellIs" dxfId="187" priority="934" operator="equal">
      <formula>0</formula>
    </cfRule>
    <cfRule type="containsText" dxfId="186" priority="927" operator="containsText" text="nz">
      <formula>NOT(ISERROR(SEARCH("nz",H61)))</formula>
    </cfRule>
    <cfRule type="cellIs" dxfId="185" priority="928" operator="equal">
      <formula>0</formula>
    </cfRule>
    <cfRule type="containsText" dxfId="184" priority="933" operator="containsText" text="nz">
      <formula>NOT(ISERROR(SEARCH("nz",H61)))</formula>
    </cfRule>
    <cfRule type="containsText" dxfId="183" priority="935" operator="containsText" text="nz">
      <formula>NOT(ISERROR(SEARCH("nz",H61)))</formula>
    </cfRule>
    <cfRule type="cellIs" dxfId="182" priority="936" operator="equal">
      <formula>0</formula>
    </cfRule>
  </conditionalFormatting>
  <conditionalFormatting sqref="H67">
    <cfRule type="cellIs" dxfId="181" priority="958" operator="equal">
      <formula>0</formula>
    </cfRule>
    <cfRule type="containsText" dxfId="180" priority="957" operator="containsText" text="nz">
      <formula>NOT(ISERROR(SEARCH("nz",H67)))</formula>
    </cfRule>
    <cfRule type="cellIs" dxfId="179" priority="956" operator="equal">
      <formula>0</formula>
    </cfRule>
    <cfRule type="containsText" dxfId="178" priority="945" operator="containsText" text="nz">
      <formula>NOT(ISERROR(SEARCH("nz",H67)))</formula>
    </cfRule>
    <cfRule type="cellIs" dxfId="177" priority="946" operator="equal">
      <formula>0</formula>
    </cfRule>
    <cfRule type="containsText" dxfId="176" priority="955" operator="containsText" text="nz">
      <formula>NOT(ISERROR(SEARCH("nz",H67)))</formula>
    </cfRule>
  </conditionalFormatting>
  <conditionalFormatting sqref="H71 H77">
    <cfRule type="containsText" dxfId="175" priority="1333" operator="containsText" text="nz">
      <formula>NOT(ISERROR(SEARCH("nz",H71)))</formula>
    </cfRule>
    <cfRule type="cellIs" dxfId="174" priority="1338" operator="equal">
      <formula>0</formula>
    </cfRule>
    <cfRule type="containsText" dxfId="173" priority="1337" operator="containsText" text="nz">
      <formula>NOT(ISERROR(SEARCH("nz",H71)))</formula>
    </cfRule>
    <cfRule type="containsText" dxfId="172" priority="1335" operator="containsText" text="nz">
      <formula>NOT(ISERROR(SEARCH("nz",H71)))</formula>
    </cfRule>
    <cfRule type="cellIs" dxfId="171" priority="1334" operator="equal">
      <formula>0</formula>
    </cfRule>
    <cfRule type="cellIs" dxfId="170" priority="1336" operator="equal">
      <formula>0</formula>
    </cfRule>
  </conditionalFormatting>
  <conditionalFormatting sqref="H82">
    <cfRule type="cellIs" dxfId="169" priority="29" operator="equal">
      <formula>0</formula>
    </cfRule>
    <cfRule type="cellIs" dxfId="168" priority="33" operator="equal">
      <formula>0</formula>
    </cfRule>
    <cfRule type="containsText" dxfId="167" priority="32" operator="containsText" text="nz">
      <formula>NOT(ISERROR(SEARCH("nz",H82)))</formula>
    </cfRule>
    <cfRule type="cellIs" dxfId="166" priority="31" operator="equal">
      <formula>0</formula>
    </cfRule>
    <cfRule type="containsText" dxfId="165" priority="30" operator="containsText" text="nz">
      <formula>NOT(ISERROR(SEARCH("nz",H82)))</formula>
    </cfRule>
    <cfRule type="containsText" dxfId="164" priority="28" operator="containsText" text="nz">
      <formula>NOT(ISERROR(SEARCH("nz",H82)))</formula>
    </cfRule>
  </conditionalFormatting>
  <conditionalFormatting sqref="H87">
    <cfRule type="cellIs" dxfId="163" priority="14" operator="equal">
      <formula>0</formula>
    </cfRule>
    <cfRule type="containsText" dxfId="162" priority="13" operator="containsText" text="nz">
      <formula>NOT(ISERROR(SEARCH("nz",H87)))</formula>
    </cfRule>
    <cfRule type="containsText" dxfId="161" priority="17" operator="containsText" text="nz">
      <formula>NOT(ISERROR(SEARCH("nz",H87)))</formula>
    </cfRule>
    <cfRule type="cellIs" dxfId="160" priority="16" operator="equal">
      <formula>0</formula>
    </cfRule>
    <cfRule type="cellIs" dxfId="159" priority="18" operator="equal">
      <formula>0</formula>
    </cfRule>
    <cfRule type="containsText" dxfId="158" priority="15" operator="containsText" text="nz">
      <formula>NOT(ISERROR(SEARCH("nz",H87)))</formula>
    </cfRule>
  </conditionalFormatting>
  <conditionalFormatting sqref="H92">
    <cfRule type="cellIs" dxfId="157" priority="10" operator="equal">
      <formula>0</formula>
    </cfRule>
    <cfRule type="containsText" dxfId="156" priority="11" operator="containsText" text="nz">
      <formula>NOT(ISERROR(SEARCH("nz",H92)))</formula>
    </cfRule>
    <cfRule type="cellIs" dxfId="155" priority="12" operator="equal">
      <formula>0</formula>
    </cfRule>
    <cfRule type="cellIs" dxfId="154" priority="6" operator="equal">
      <formula>0</formula>
    </cfRule>
    <cfRule type="containsText" dxfId="153" priority="9" operator="containsText" text="nz">
      <formula>NOT(ISERROR(SEARCH("nz",H92)))</formula>
    </cfRule>
  </conditionalFormatting>
  <conditionalFormatting sqref="I11 I74">
    <cfRule type="cellIs" dxfId="152" priority="849" operator="between">
      <formula>1</formula>
      <formula>15</formula>
    </cfRule>
    <cfRule type="cellIs" dxfId="151" priority="850" operator="equal">
      <formula>0</formula>
    </cfRule>
  </conditionalFormatting>
  <conditionalFormatting sqref="I15 I19 I23">
    <cfRule type="cellIs" dxfId="150" priority="111" operator="between">
      <formula>1</formula>
      <formula>15</formula>
    </cfRule>
    <cfRule type="cellIs" dxfId="149" priority="112" operator="equal">
      <formula>0</formula>
    </cfRule>
  </conditionalFormatting>
  <conditionalFormatting sqref="I27:I30 I32:I36">
    <cfRule type="cellIs" dxfId="148" priority="50" operator="equal">
      <formula>0</formula>
    </cfRule>
    <cfRule type="cellIs" dxfId="147" priority="49" operator="between">
      <formula>1</formula>
      <formula>15</formula>
    </cfRule>
  </conditionalFormatting>
  <conditionalFormatting sqref="I43 I45 I47 I49">
    <cfRule type="cellIs" dxfId="146" priority="1498" operator="between">
      <formula>1</formula>
      <formula>15</formula>
    </cfRule>
    <cfRule type="cellIs" dxfId="145" priority="1499" operator="equal">
      <formula>0</formula>
    </cfRule>
  </conditionalFormatting>
  <conditionalFormatting sqref="I51">
    <cfRule type="cellIs" dxfId="144" priority="185" operator="equal">
      <formula>0</formula>
    </cfRule>
    <cfRule type="cellIs" dxfId="143" priority="184" operator="between">
      <formula>1</formula>
      <formula>15</formula>
    </cfRule>
  </conditionalFormatting>
  <conditionalFormatting sqref="I55 I57:I59 I61 I63 I65 I67">
    <cfRule type="cellIs" dxfId="142" priority="919" operator="between">
      <formula>1</formula>
      <formula>15</formula>
    </cfRule>
    <cfRule type="cellIs" dxfId="141" priority="920" operator="equal">
      <formula>0</formula>
    </cfRule>
  </conditionalFormatting>
  <conditionalFormatting sqref="I71">
    <cfRule type="cellIs" dxfId="140" priority="1504" operator="between">
      <formula>1</formula>
      <formula>15</formula>
    </cfRule>
    <cfRule type="cellIs" dxfId="139" priority="1505" operator="equal">
      <formula>0</formula>
    </cfRule>
  </conditionalFormatting>
  <conditionalFormatting sqref="I77">
    <cfRule type="cellIs" dxfId="138" priority="1523" operator="between">
      <formula>1</formula>
      <formula>15</formula>
    </cfRule>
    <cfRule type="cellIs" dxfId="137" priority="1524" operator="equal">
      <formula>0</formula>
    </cfRule>
  </conditionalFormatting>
  <conditionalFormatting sqref="I82">
    <cfRule type="cellIs" dxfId="136" priority="46" operator="equal">
      <formula>0</formula>
    </cfRule>
    <cfRule type="cellIs" dxfId="135" priority="45" operator="between">
      <formula>1</formula>
      <formula>15</formula>
    </cfRule>
  </conditionalFormatting>
  <conditionalFormatting sqref="I87">
    <cfRule type="cellIs" dxfId="134" priority="24" operator="between">
      <formula>1</formula>
      <formula>15</formula>
    </cfRule>
    <cfRule type="cellIs" dxfId="133" priority="25" operator="equal">
      <formula>0</formula>
    </cfRule>
  </conditionalFormatting>
  <conditionalFormatting sqref="I92">
    <cfRule type="cellIs" dxfId="132" priority="7" operator="between">
      <formula>1</formula>
      <formula>15</formula>
    </cfRule>
    <cfRule type="cellIs" dxfId="131" priority="8" operator="equal">
      <formula>0</formula>
    </cfRule>
  </conditionalFormatting>
  <conditionalFormatting sqref="K11">
    <cfRule type="containsText" dxfId="130" priority="620" operator="containsText" text="Kommentar obligatorisch">
      <formula>NOT(ISERROR(SEARCH("Kommentar obligatorisch",K11)))</formula>
    </cfRule>
    <cfRule type="containsText" dxfId="129" priority="621" operator="containsText" text="Kommentar fehlt!">
      <formula>NOT(ISERROR(SEARCH("Kommentar fehlt!",K11)))</formula>
    </cfRule>
    <cfRule type="cellIs" dxfId="128" priority="619" operator="equal">
      <formula>$J$11</formula>
    </cfRule>
    <cfRule type="containsText" dxfId="127" priority="618" operator="containsText" text="Kommentar optional">
      <formula>NOT(ISERROR(SEARCH("Kommentar optional",K11)))</formula>
    </cfRule>
    <cfRule type="containsText" dxfId="126" priority="617" operator="containsText" text="Kommentar obligatorisch!">
      <formula>NOT(ISERROR(SEARCH("Kommentar obligatorisch!",K11)))</formula>
    </cfRule>
  </conditionalFormatting>
  <conditionalFormatting sqref="K15">
    <cfRule type="containsText" dxfId="125" priority="176" operator="containsText" text="Kommentar obligatorisch">
      <formula>NOT(ISERROR(SEARCH("Kommentar obligatorisch",K15)))</formula>
    </cfRule>
    <cfRule type="containsText" dxfId="124" priority="177" operator="containsText" text="Kommentar fehlt!">
      <formula>NOT(ISERROR(SEARCH("Kommentar fehlt!",K15)))</formula>
    </cfRule>
    <cfRule type="cellIs" dxfId="123" priority="175" operator="equal">
      <formula>$J$11</formula>
    </cfRule>
    <cfRule type="containsText" dxfId="122" priority="174" operator="containsText" text="Kommentar optional">
      <formula>NOT(ISERROR(SEARCH("Kommentar optional",K15)))</formula>
    </cfRule>
    <cfRule type="containsText" dxfId="121" priority="173" operator="containsText" text="Kommentar obligatorisch!">
      <formula>NOT(ISERROR(SEARCH("Kommentar obligatorisch!",K15)))</formula>
    </cfRule>
  </conditionalFormatting>
  <conditionalFormatting sqref="K19">
    <cfRule type="cellIs" dxfId="120" priority="524" operator="equal">
      <formula>$J$11</formula>
    </cfRule>
    <cfRule type="containsText" dxfId="119" priority="526" operator="containsText" text="Kommentar fehlt!">
      <formula>NOT(ISERROR(SEARCH("Kommentar fehlt!",K19)))</formula>
    </cfRule>
    <cfRule type="containsText" dxfId="118" priority="525" operator="containsText" text="Kommentar obligatorisch">
      <formula>NOT(ISERROR(SEARCH("Kommentar obligatorisch",K19)))</formula>
    </cfRule>
    <cfRule type="containsText" dxfId="117" priority="523" operator="containsText" text="Kommentar optional">
      <formula>NOT(ISERROR(SEARCH("Kommentar optional",K19)))</formula>
    </cfRule>
    <cfRule type="containsText" dxfId="116" priority="522" operator="containsText" text="Kommentar obligatorisch!">
      <formula>NOT(ISERROR(SEARCH("Kommentar obligatorisch!",K19)))</formula>
    </cfRule>
  </conditionalFormatting>
  <conditionalFormatting sqref="K23">
    <cfRule type="containsText" dxfId="115" priority="521" operator="containsText" text="Kommentar fehlt!">
      <formula>NOT(ISERROR(SEARCH("Kommentar fehlt!",K23)))</formula>
    </cfRule>
    <cfRule type="containsText" dxfId="114" priority="520" operator="containsText" text="Kommentar obligatorisch">
      <formula>NOT(ISERROR(SEARCH("Kommentar obligatorisch",K23)))</formula>
    </cfRule>
    <cfRule type="cellIs" dxfId="113" priority="519" operator="equal">
      <formula>$J$11</formula>
    </cfRule>
    <cfRule type="containsText" dxfId="112" priority="518" operator="containsText" text="Kommentar optional">
      <formula>NOT(ISERROR(SEARCH("Kommentar optional",K23)))</formula>
    </cfRule>
    <cfRule type="containsText" dxfId="111" priority="517" operator="containsText" text="Kommentar obligatorisch!">
      <formula>NOT(ISERROR(SEARCH("Kommentar obligatorisch!",K23)))</formula>
    </cfRule>
  </conditionalFormatting>
  <conditionalFormatting sqref="K27 K47 K49 K51">
    <cfRule type="containsText" dxfId="110" priority="770" operator="containsText" text="Kommentar optional">
      <formula>NOT(ISERROR(SEARCH("Kommentar optional",K27)))</formula>
    </cfRule>
    <cfRule type="cellIs" dxfId="109" priority="771" operator="equal">
      <formula>$J$11</formula>
    </cfRule>
    <cfRule type="containsText" dxfId="108" priority="773" operator="containsText" text="Kommentar fehlt!">
      <formula>NOT(ISERROR(SEARCH("Kommentar fehlt!",K27)))</formula>
    </cfRule>
  </conditionalFormatting>
  <conditionalFormatting sqref="K27:K30">
    <cfRule type="containsText" dxfId="107" priority="53" operator="containsText" text="Kommentar obligatorisch">
      <formula>NOT(ISERROR(SEARCH("Kommentar obligatorisch",K27)))</formula>
    </cfRule>
  </conditionalFormatting>
  <conditionalFormatting sqref="K27:K35 K47 K49 K51 K55:K68 K74">
    <cfRule type="containsText" dxfId="106" priority="632" operator="containsText" text="Kommentar obligatorisch!">
      <formula>NOT(ISERROR(SEARCH("Kommentar obligatorisch!",K27)))</formula>
    </cfRule>
  </conditionalFormatting>
  <conditionalFormatting sqref="K28">
    <cfRule type="containsText" dxfId="105" priority="54" operator="containsText" text="Kommentar fehlt!">
      <formula>NOT(ISERROR(SEARCH("Kommentar fehlt!",K28)))</formula>
    </cfRule>
    <cfRule type="cellIs" dxfId="104" priority="52" operator="equal">
      <formula>$J$11</formula>
    </cfRule>
    <cfRule type="containsText" dxfId="103" priority="51" operator="containsText" text="Kommentar optional">
      <formula>NOT(ISERROR(SEARCH("Kommentar optional",K28)))</formula>
    </cfRule>
  </conditionalFormatting>
  <conditionalFormatting sqref="K28:K30">
    <cfRule type="containsText" dxfId="102" priority="58" operator="containsText" text="Kommentar fehlt!">
      <formula>NOT(ISERROR(SEARCH("Kommentar fehlt!",K28)))</formula>
    </cfRule>
    <cfRule type="cellIs" dxfId="101" priority="56" operator="equal">
      <formula>$J$11</formula>
    </cfRule>
    <cfRule type="containsText" dxfId="100" priority="55" operator="containsText" text="Kommentar optional">
      <formula>NOT(ISERROR(SEARCH("Kommentar optional",K28)))</formula>
    </cfRule>
  </conditionalFormatting>
  <conditionalFormatting sqref="K29:K30 K32:K35 K74">
    <cfRule type="containsText" dxfId="99" priority="633" operator="containsText" text="Kommentar optional">
      <formula>NOT(ISERROR(SEARCH("Kommentar optional",K29)))</formula>
    </cfRule>
  </conditionalFormatting>
  <conditionalFormatting sqref="K29:K30 K32:K35">
    <cfRule type="cellIs" dxfId="98" priority="634" operator="equal">
      <formula>$J$11</formula>
    </cfRule>
    <cfRule type="containsText" dxfId="97" priority="636" operator="containsText" text="Kommentar fehlt!">
      <formula>NOT(ISERROR(SEARCH("Kommentar fehlt!",K29)))</formula>
    </cfRule>
  </conditionalFormatting>
  <conditionalFormatting sqref="K32:K36">
    <cfRule type="containsText" dxfId="96" priority="352" operator="containsText" text="Kommentar optional">
      <formula>NOT(ISERROR(SEARCH("Kommentar optional",K32)))</formula>
    </cfRule>
    <cfRule type="containsText" dxfId="95" priority="354" operator="containsText" text="Kommentar obligatorisch">
      <formula>NOT(ISERROR(SEARCH("Kommentar obligatorisch",K32)))</formula>
    </cfRule>
    <cfRule type="cellIs" dxfId="94" priority="353" operator="equal">
      <formula>$J$11</formula>
    </cfRule>
    <cfRule type="containsText" dxfId="93" priority="355" operator="containsText" text="Kommentar fehlt!">
      <formula>NOT(ISERROR(SEARCH("Kommentar fehlt!",K32)))</formula>
    </cfRule>
  </conditionalFormatting>
  <conditionalFormatting sqref="K36">
    <cfRule type="containsText" dxfId="92" priority="351" operator="containsText" text="Kommentar obligatorisch!">
      <formula>NOT(ISERROR(SEARCH("Kommentar obligatorisch!",K36)))</formula>
    </cfRule>
  </conditionalFormatting>
  <conditionalFormatting sqref="K43">
    <cfRule type="containsText" dxfId="91" priority="459" operator="containsText" text="Kommentar fehlt!">
      <formula>NOT(ISERROR(SEARCH("Kommentar fehlt!",K43)))</formula>
    </cfRule>
    <cfRule type="containsText" dxfId="90" priority="456" operator="containsText" text="Kommentar optional">
      <formula>NOT(ISERROR(SEARCH("Kommentar optional",K43)))</formula>
    </cfRule>
    <cfRule type="cellIs" dxfId="89" priority="457" operator="equal">
      <formula>$J$11</formula>
    </cfRule>
    <cfRule type="containsText" dxfId="88" priority="458" operator="containsText" text="Kommentar obligatorisch">
      <formula>NOT(ISERROR(SEARCH("Kommentar obligatorisch",K43)))</formula>
    </cfRule>
  </conditionalFormatting>
  <conditionalFormatting sqref="K43:K45">
    <cfRule type="containsText" dxfId="87" priority="455" operator="containsText" text="Kommentar obligatorisch!">
      <formula>NOT(ISERROR(SEARCH("Kommentar obligatorisch!",K43)))</formula>
    </cfRule>
  </conditionalFormatting>
  <conditionalFormatting sqref="K45">
    <cfRule type="containsText" dxfId="86" priority="481" operator="containsText" text="Kommentar optional">
      <formula>NOT(ISERROR(SEARCH("Kommentar optional",K45)))</formula>
    </cfRule>
    <cfRule type="cellIs" dxfId="85" priority="482" operator="equal">
      <formula>$J$11</formula>
    </cfRule>
    <cfRule type="containsText" dxfId="84" priority="483" operator="containsText" text="Kommentar obligatorisch">
      <formula>NOT(ISERROR(SEARCH("Kommentar obligatorisch",K45)))</formula>
    </cfRule>
    <cfRule type="containsText" dxfId="83" priority="484" operator="containsText" text="Kommentar fehlt!">
      <formula>NOT(ISERROR(SEARCH("Kommentar fehlt!",K45)))</formula>
    </cfRule>
  </conditionalFormatting>
  <conditionalFormatting sqref="K47 K49 K51">
    <cfRule type="containsText" dxfId="82" priority="772" operator="containsText" text="Kommentar obligatorisch">
      <formula>NOT(ISERROR(SEARCH("Kommentar obligatorisch",K47)))</formula>
    </cfRule>
  </conditionalFormatting>
  <conditionalFormatting sqref="K55 K57:K59 K61 K63 K65 K67 K71 K74 K77">
    <cfRule type="containsText" dxfId="81" priority="644" operator="containsText" text="Kommentar obligatorisch">
      <formula>NOT(ISERROR(SEARCH("Kommentar obligatorisch",K55)))</formula>
    </cfRule>
    <cfRule type="containsText" dxfId="80" priority="645" operator="containsText" text="Kommentar fehlt!">
      <formula>NOT(ISERROR(SEARCH("Kommentar fehlt!",K55)))</formula>
    </cfRule>
  </conditionalFormatting>
  <conditionalFormatting sqref="K55 K57:K59 K61 K63 K65 K67 K71 K77 K74">
    <cfRule type="cellIs" dxfId="79" priority="643" operator="equal">
      <formula>$J$11</formula>
    </cfRule>
  </conditionalFormatting>
  <conditionalFormatting sqref="K71 K77 K55 K57:K59 K61 K63 K65 K67">
    <cfRule type="containsText" dxfId="78" priority="642" operator="containsText" text="Kommentar optional">
      <formula>NOT(ISERROR(SEARCH("Kommentar optional",K55)))</formula>
    </cfRule>
  </conditionalFormatting>
  <conditionalFormatting sqref="K71 K77">
    <cfRule type="containsText" dxfId="77" priority="641" operator="containsText" text="Kommentar obligatorisch!">
      <formula>NOT(ISERROR(SEARCH("Kommentar obligatorisch!",K71)))</formula>
    </cfRule>
  </conditionalFormatting>
  <conditionalFormatting sqref="K82">
    <cfRule type="containsText" dxfId="76" priority="34" operator="containsText" text="Kommentar obligatorisch!">
      <formula>NOT(ISERROR(SEARCH("Kommentar obligatorisch!",K82)))</formula>
    </cfRule>
    <cfRule type="containsText" dxfId="75" priority="35" operator="containsText" text="Kommentar optional">
      <formula>NOT(ISERROR(SEARCH("Kommentar optional",K82)))</formula>
    </cfRule>
    <cfRule type="cellIs" dxfId="74" priority="36" operator="equal">
      <formula>$J$11</formula>
    </cfRule>
    <cfRule type="containsText" dxfId="73" priority="37" operator="containsText" text="Kommentar obligatorisch">
      <formula>NOT(ISERROR(SEARCH("Kommentar obligatorisch",K82)))</formula>
    </cfRule>
    <cfRule type="containsText" dxfId="72" priority="38" operator="containsText" text="Kommentar fehlt!">
      <formula>NOT(ISERROR(SEARCH("Kommentar fehlt!",K82)))</formula>
    </cfRule>
  </conditionalFormatting>
  <conditionalFormatting sqref="K87">
    <cfRule type="cellIs" dxfId="71" priority="21" operator="equal">
      <formula>$J$11</formula>
    </cfRule>
    <cfRule type="containsText" dxfId="70" priority="23" operator="containsText" text="Kommentar fehlt!">
      <formula>NOT(ISERROR(SEARCH("Kommentar fehlt!",K87)))</formula>
    </cfRule>
    <cfRule type="containsText" dxfId="69" priority="22" operator="containsText" text="Kommentar obligatorisch">
      <formula>NOT(ISERROR(SEARCH("Kommentar obligatorisch",K87)))</formula>
    </cfRule>
    <cfRule type="containsText" dxfId="68" priority="19" operator="containsText" text="Kommentar obligatorisch!">
      <formula>NOT(ISERROR(SEARCH("Kommentar obligatorisch!",K87)))</formula>
    </cfRule>
    <cfRule type="containsText" dxfId="67" priority="20" operator="containsText" text="Kommentar optional">
      <formula>NOT(ISERROR(SEARCH("Kommentar optional",K87)))</formula>
    </cfRule>
  </conditionalFormatting>
  <conditionalFormatting sqref="K92">
    <cfRule type="containsText" dxfId="66" priority="2" operator="containsText" text="Kommentar optional">
      <formula>NOT(ISERROR(SEARCH("Kommentar optional",K92)))</formula>
    </cfRule>
    <cfRule type="cellIs" dxfId="65" priority="3" operator="equal">
      <formula>$J$11</formula>
    </cfRule>
    <cfRule type="containsText" dxfId="64" priority="4" operator="containsText" text="Kommentar obligatorisch">
      <formula>NOT(ISERROR(SEARCH("Kommentar obligatorisch",K92)))</formula>
    </cfRule>
    <cfRule type="containsText" dxfId="63" priority="5" operator="containsText" text="Kommentar fehlt!">
      <formula>NOT(ISERROR(SEARCH("Kommentar fehlt!",K92)))</formula>
    </cfRule>
    <cfRule type="containsText" dxfId="62" priority="1" operator="containsText" text="Kommentar obligatorisch!">
      <formula>NOT(ISERROR(SEARCH("Kommentar obligatorisch!",K92)))</formula>
    </cfRule>
  </conditionalFormatting>
  <pageMargins left="0.78740157480314965" right="0.51181102362204722" top="1.1811023622047245" bottom="0.78740157480314965" header="0.78740157480314965" footer="0.31496062992125984"/>
  <pageSetup paperSize="8" scale="22" orientation="landscape" r:id="rId1"/>
  <headerFooter>
    <oddHeader>&amp;C&amp;"Times New Roman,Regular"Bewertungsmatrix</oddHeader>
  </headerFooter>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Auswertungsgrundlage!$F$35:$F$38</xm:f>
          </x14:formula1>
          <xm:sqref>H30</xm:sqref>
        </x14:dataValidation>
        <x14:dataValidation type="list" allowBlank="1" showInputMessage="1" showErrorMessage="1" xr:uid="{00000000-0002-0000-0100-000001000000}">
          <x14:formula1>
            <xm:f>Auswertungsgrundlage!$E$35:$E$39</xm:f>
          </x14:formula1>
          <xm:sqref>H77 H74 H82 H87</xm:sqref>
        </x14:dataValidation>
        <x14:dataValidation type="list" allowBlank="1" showInputMessage="1" showErrorMessage="1" xr:uid="{00000000-0002-0000-0100-000002000000}">
          <x14:formula1>
            <xm:f>Auswertungsgrundlage!$F$47:$F$52</xm:f>
          </x14:formula1>
          <xm:sqref>H19:H26</xm:sqref>
        </x14:dataValidation>
        <x14:dataValidation type="list" allowBlank="1" showInputMessage="1" showErrorMessage="1" xr:uid="{00000000-0002-0000-0100-000004000000}">
          <x14:formula1>
            <xm:f>Auswertungsgrundlage!$G$47:$G$52</xm:f>
          </x14:formula1>
          <xm:sqref>H15:H18</xm:sqref>
        </x14:dataValidation>
        <x14:dataValidation type="list" allowBlank="1" showInputMessage="1" showErrorMessage="1" xr:uid="{00000000-0002-0000-0100-000006000000}">
          <x14:formula1>
            <xm:f>Auswertungsgrundlage!$Q$47:$Q$49</xm:f>
          </x14:formula1>
          <xm:sqref>H59:H60</xm:sqref>
        </x14:dataValidation>
        <x14:dataValidation type="list" allowBlank="1" showInputMessage="1" showErrorMessage="1" xr:uid="{00000000-0002-0000-0100-000007000000}">
          <x14:formula1>
            <xm:f>Auswertungsgrundlage!$E$47:$E$51</xm:f>
          </x14:formula1>
          <xm:sqref>H71:H73</xm:sqref>
        </x14:dataValidation>
        <x14:dataValidation type="list" allowBlank="1" showInputMessage="1" showErrorMessage="1" xr:uid="{00000000-0002-0000-0100-000009000000}">
          <x14:formula1>
            <xm:f>Auswertungsgrundlage!$O$35:$O$37</xm:f>
          </x14:formula1>
          <xm:sqref>H27:H31 H33:H35</xm:sqref>
        </x14:dataValidation>
        <x14:dataValidation type="list" allowBlank="1" showInputMessage="1" showErrorMessage="1" xr:uid="{00000000-0002-0000-0100-00000B000000}">
          <x14:formula1>
            <xm:f>Auswertungsgrundlage!$N$35:$N$37</xm:f>
          </x14:formula1>
          <xm:sqref>H36</xm:sqref>
        </x14:dataValidation>
        <x14:dataValidation type="list" allowBlank="1" showInputMessage="1" showErrorMessage="1" xr:uid="{3460C368-C9DA-4F05-875E-29CFE5A4A5FA}">
          <x14:formula1>
            <xm:f>Auswertungsgrundlage!$O$47:$O$52</xm:f>
          </x14:formula1>
          <xm:sqref>H92 H11</xm:sqref>
        </x14:dataValidation>
        <x14:dataValidation type="list" allowBlank="1" showInputMessage="1" showErrorMessage="1" xr:uid="{B3A42854-6984-4151-ACA3-C46F8752425A}">
          <x14:formula1>
            <xm:f>Auswertungsgrundlage!$P$35:$P$37</xm:f>
          </x14:formula1>
          <xm:sqref>H32</xm:sqref>
        </x14:dataValidation>
        <x14:dataValidation type="list" allowBlank="1" showInputMessage="1" showErrorMessage="1" xr:uid="{662E135B-A4BD-4F4C-AD33-44053C1CD361}">
          <x14:formula1>
            <xm:f>Auswertungsgrundlage!$N$47:$N$49</xm:f>
          </x14:formula1>
          <xm:sqref>H43:H54</xm:sqref>
        </x14:dataValidation>
        <x14:dataValidation type="list" allowBlank="1" showInputMessage="1" showErrorMessage="1" xr:uid="{2797A67B-FFFA-4D65-98D6-9EBC9E8FC069}">
          <x14:formula1>
            <xm:f>Auswertungsgrundlage!$O$35:$O$36</xm:f>
          </x14:formula1>
          <xm:sqref>H58</xm:sqref>
        </x14:dataValidation>
        <x14:dataValidation type="list" allowBlank="1" showInputMessage="1" showErrorMessage="1" xr:uid="{426A1530-56CD-441D-8A9F-36121495363C}">
          <x14:formula1>
            <xm:f>Auswertungsgrundlage!$D$35:$D$37</xm:f>
          </x14:formula1>
          <xm:sqref>H55:H56</xm:sqref>
        </x14:dataValidation>
        <x14:dataValidation type="list" allowBlank="1" showInputMessage="1" showErrorMessage="1" xr:uid="{4C31CAAB-2886-44E7-8B5B-15BF2400D796}">
          <x14:formula1>
            <xm:f>Auswertungsgrundlage!$I$35:$I$36</xm:f>
          </x14:formula1>
          <xm:sqref>H57</xm:sqref>
        </x14:dataValidation>
        <x14:dataValidation type="list" allowBlank="1" showInputMessage="1" showErrorMessage="1" xr:uid="{6B3E2AD7-72B8-4674-BF9C-46368FC99C1D}">
          <x14:formula1>
            <xm:f>Auswertungsgrundlage!$F$35:$F$37</xm:f>
          </x14:formula1>
          <xm:sqref>H61:H62 H63:H64 H65:H66 H67:H68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X50"/>
  <sheetViews>
    <sheetView showGridLines="0" zoomScale="70" zoomScaleNormal="70" workbookViewId="0">
      <selection activeCell="Q9" sqref="Q9"/>
    </sheetView>
  </sheetViews>
  <sheetFormatPr defaultColWidth="11.44140625" defaultRowHeight="13.8" outlineLevelRow="2"/>
  <cols>
    <col min="1" max="1" width="12.6640625" style="265" customWidth="1"/>
    <col min="2" max="2" width="70.6640625" style="258" customWidth="1"/>
    <col min="3" max="3" width="18.6640625" style="258" customWidth="1"/>
    <col min="4" max="4" width="25.6640625" style="258" customWidth="1"/>
    <col min="5" max="5" width="18.6640625" style="258" customWidth="1"/>
    <col min="6" max="6" width="5.6640625" style="258" customWidth="1"/>
    <col min="7" max="9" width="18.6640625" style="258" customWidth="1"/>
    <col min="10" max="10" width="40.6640625" style="258" customWidth="1"/>
    <col min="11" max="11" width="15.6640625" style="258" customWidth="1"/>
    <col min="12" max="12" width="12.33203125" style="258" hidden="1" customWidth="1"/>
    <col min="13" max="14" width="20.6640625" style="259" hidden="1" customWidth="1"/>
    <col min="15" max="15" width="0" style="258" hidden="1" customWidth="1"/>
    <col min="16" max="16384" width="11.44140625" style="258"/>
  </cols>
  <sheetData>
    <row r="1" spans="1:14" s="366" customFormat="1" ht="39">
      <c r="A1" s="357" t="s">
        <v>557</v>
      </c>
      <c r="B1" s="361"/>
      <c r="C1" s="362"/>
      <c r="D1" s="362"/>
      <c r="E1" s="363"/>
      <c r="F1" s="363"/>
      <c r="G1" s="361"/>
      <c r="H1" s="365"/>
      <c r="I1" s="364"/>
      <c r="J1" s="365"/>
      <c r="K1" s="369"/>
      <c r="M1" s="367"/>
      <c r="N1" s="367"/>
    </row>
    <row r="2" spans="1:14" s="366" customFormat="1" ht="20.100000000000001" customHeight="1">
      <c r="A2" s="564"/>
      <c r="B2" s="568"/>
      <c r="C2" s="569"/>
      <c r="D2" s="569"/>
      <c r="E2" s="570"/>
      <c r="F2" s="570"/>
      <c r="G2" s="568"/>
      <c r="H2" s="572"/>
      <c r="I2" s="567" t="s">
        <v>661</v>
      </c>
      <c r="J2" s="566" t="s">
        <v>662</v>
      </c>
      <c r="K2" s="573"/>
      <c r="M2" s="367"/>
      <c r="N2" s="367"/>
    </row>
    <row r="3" spans="1:14" ht="20.100000000000001" customHeight="1" thickBot="1">
      <c r="A3" s="128"/>
      <c r="B3" s="260"/>
      <c r="C3" s="261"/>
      <c r="D3" s="261"/>
      <c r="E3" s="458"/>
      <c r="F3" s="458"/>
      <c r="G3" s="458"/>
      <c r="H3" s="458"/>
      <c r="I3" s="467" t="s">
        <v>478</v>
      </c>
      <c r="J3" s="469" t="str">
        <f>'Allgemein (I)'!I3</f>
        <v xml:space="preserve">bitte auswählen </v>
      </c>
      <c r="K3" s="444"/>
    </row>
    <row r="4" spans="1:14" ht="30" customHeight="1">
      <c r="A4" s="130"/>
      <c r="B4" s="223"/>
    </row>
    <row r="5" spans="1:14" ht="24" thickBot="1">
      <c r="A5" s="464" t="s">
        <v>533</v>
      </c>
      <c r="B5" s="262"/>
      <c r="C5" s="262"/>
      <c r="D5" s="262"/>
      <c r="E5" s="262"/>
      <c r="F5" s="262"/>
      <c r="G5" s="262"/>
      <c r="H5" s="262"/>
      <c r="I5" s="262"/>
      <c r="J5" s="262"/>
      <c r="K5" s="262"/>
    </row>
    <row r="6" spans="1:14" ht="15" customHeight="1" thickBot="1">
      <c r="A6" s="877" t="s">
        <v>23</v>
      </c>
      <c r="B6" s="878"/>
      <c r="C6" s="680"/>
      <c r="D6" s="674"/>
      <c r="E6" s="667" t="s">
        <v>150</v>
      </c>
      <c r="F6" s="675"/>
      <c r="G6" s="836" t="s">
        <v>24</v>
      </c>
      <c r="H6" s="836"/>
      <c r="I6" s="668" t="s">
        <v>25</v>
      </c>
      <c r="J6" s="667" t="s">
        <v>26</v>
      </c>
      <c r="K6" s="676"/>
      <c r="L6" s="490"/>
    </row>
    <row r="7" spans="1:14" s="263" customFormat="1" ht="30" customHeight="1" outlineLevel="1">
      <c r="A7" s="879" t="s">
        <v>27</v>
      </c>
      <c r="B7" s="719" t="s">
        <v>121</v>
      </c>
      <c r="C7" s="715" t="s">
        <v>70</v>
      </c>
      <c r="D7" s="715" t="s">
        <v>116</v>
      </c>
      <c r="E7" s="670" t="s">
        <v>28</v>
      </c>
      <c r="F7" s="721" t="s">
        <v>32</v>
      </c>
      <c r="G7" s="715" t="s">
        <v>114</v>
      </c>
      <c r="H7" s="662" t="s">
        <v>29</v>
      </c>
      <c r="I7" s="671" t="s">
        <v>708</v>
      </c>
      <c r="J7" s="885" t="s">
        <v>706</v>
      </c>
      <c r="K7" s="663" t="s">
        <v>379</v>
      </c>
      <c r="L7" s="258"/>
      <c r="M7" s="73" t="s">
        <v>432</v>
      </c>
      <c r="N7" s="74" t="s">
        <v>433</v>
      </c>
    </row>
    <row r="8" spans="1:14" s="263" customFormat="1" ht="30" customHeight="1" outlineLevel="1" thickBot="1">
      <c r="A8" s="880"/>
      <c r="B8" s="720"/>
      <c r="C8" s="716"/>
      <c r="D8" s="716"/>
      <c r="E8" s="72" t="s">
        <v>30</v>
      </c>
      <c r="F8" s="722"/>
      <c r="G8" s="720"/>
      <c r="H8" s="652" t="s">
        <v>30</v>
      </c>
      <c r="I8" s="681" t="s">
        <v>30</v>
      </c>
      <c r="J8" s="845"/>
      <c r="K8" s="672" t="s">
        <v>443</v>
      </c>
      <c r="L8" s="258"/>
      <c r="M8" s="75" t="s">
        <v>431</v>
      </c>
      <c r="N8" s="76" t="s">
        <v>430</v>
      </c>
    </row>
    <row r="9" spans="1:14" s="233" customFormat="1" ht="50.1" customHeight="1" outlineLevel="2" thickBot="1">
      <c r="A9" s="692" t="s">
        <v>115</v>
      </c>
      <c r="B9" s="723" t="s">
        <v>546</v>
      </c>
      <c r="C9" s="724"/>
      <c r="D9" s="724"/>
      <c r="E9" s="724"/>
      <c r="F9" s="724"/>
      <c r="G9" s="724"/>
      <c r="H9" s="724"/>
      <c r="I9" s="724"/>
      <c r="J9" s="724"/>
      <c r="K9" s="725"/>
      <c r="L9" s="442"/>
      <c r="M9" s="591"/>
      <c r="N9" s="591"/>
    </row>
    <row r="10" spans="1:14" s="263" customFormat="1" ht="40.200000000000003" customHeight="1" outlineLevel="2">
      <c r="A10" s="491" t="s">
        <v>0</v>
      </c>
      <c r="B10" s="492" t="s">
        <v>113</v>
      </c>
      <c r="C10" s="493"/>
      <c r="D10" s="494" t="s">
        <v>684</v>
      </c>
      <c r="E10" s="704">
        <v>3</v>
      </c>
      <c r="F10" s="495" t="s">
        <v>32</v>
      </c>
      <c r="G10" s="485">
        <v>0</v>
      </c>
      <c r="H10" s="484">
        <f>IF(AND(F10="K.O.",G10&lt;E10)+OR(K10="x"),0,1)</f>
        <v>0</v>
      </c>
      <c r="I10" s="486">
        <f t="shared" ref="I10:I11" si="0">IF(G10="NZ",0,H10*G10)</f>
        <v>0</v>
      </c>
      <c r="J10" s="487" t="str">
        <f>IF(G10="NZ","Kommentar obligatorisch!","")</f>
        <v/>
      </c>
      <c r="K10" s="488" t="str">
        <f>IF(G10="NZ","X","")</f>
        <v/>
      </c>
      <c r="L10" s="258"/>
      <c r="M10" s="65">
        <f>IF(AND(G10="nz",K10=""),E10,0)</f>
        <v>0</v>
      </c>
      <c r="N10" s="454">
        <f>COUNTBLANK(J10) + COUNTIF(J10,"Kommentar obligatorisch!")</f>
        <v>1</v>
      </c>
    </row>
    <row r="11" spans="1:14" s="263" customFormat="1" ht="30" customHeight="1" outlineLevel="2">
      <c r="A11" s="793" t="s">
        <v>1</v>
      </c>
      <c r="B11" s="882" t="s">
        <v>645</v>
      </c>
      <c r="C11" s="131" t="s">
        <v>646</v>
      </c>
      <c r="D11" s="786" t="s">
        <v>683</v>
      </c>
      <c r="E11" s="132">
        <v>6</v>
      </c>
      <c r="F11" s="784" t="s">
        <v>32</v>
      </c>
      <c r="G11" s="796">
        <v>0</v>
      </c>
      <c r="H11" s="735">
        <f>IF(AND(F11="K.O.",G11&lt;4)+OR(K11="x"),0,1)</f>
        <v>0</v>
      </c>
      <c r="I11" s="738">
        <f t="shared" si="0"/>
        <v>0</v>
      </c>
      <c r="J11" s="748" t="str">
        <f>IF(G11="NZ","Kommentar obligatorisch!","")</f>
        <v/>
      </c>
      <c r="K11" s="744" t="str">
        <f t="shared" ref="K11" si="1">IF(G11="NZ","X","")</f>
        <v/>
      </c>
      <c r="L11" s="258"/>
      <c r="M11" s="760">
        <f>IF(AND(G11="nz",K11=""),E11,0)</f>
        <v>0</v>
      </c>
      <c r="N11" s="763">
        <f>COUNTBLANK(J11) + COUNTIF(J11,"Kommentar obligatorisch!")</f>
        <v>1</v>
      </c>
    </row>
    <row r="12" spans="1:14" s="263" customFormat="1" ht="30" customHeight="1" outlineLevel="2">
      <c r="A12" s="794"/>
      <c r="B12" s="883"/>
      <c r="C12" s="131" t="s">
        <v>647</v>
      </c>
      <c r="D12" s="806"/>
      <c r="E12" s="132">
        <v>4</v>
      </c>
      <c r="F12" s="788"/>
      <c r="G12" s="839"/>
      <c r="H12" s="736"/>
      <c r="I12" s="739"/>
      <c r="J12" s="749"/>
      <c r="K12" s="746"/>
      <c r="L12" s="258"/>
      <c r="M12" s="761"/>
      <c r="N12" s="764"/>
    </row>
    <row r="13" spans="1:14" s="263" customFormat="1" ht="30" customHeight="1" outlineLevel="2">
      <c r="A13" s="795"/>
      <c r="B13" s="869"/>
      <c r="C13" s="131" t="s">
        <v>648</v>
      </c>
      <c r="D13" s="787"/>
      <c r="E13" s="132">
        <v>4</v>
      </c>
      <c r="F13" s="785"/>
      <c r="G13" s="797"/>
      <c r="H13" s="737"/>
      <c r="I13" s="740"/>
      <c r="J13" s="424"/>
      <c r="K13" s="422"/>
      <c r="L13" s="258"/>
      <c r="M13" s="762"/>
      <c r="N13" s="765"/>
    </row>
    <row r="14" spans="1:14" s="263" customFormat="1" ht="30" customHeight="1" outlineLevel="1" thickBot="1">
      <c r="A14" s="135" t="s">
        <v>461</v>
      </c>
      <c r="B14" s="496" t="str">
        <f>B9</f>
        <v>Restabfalltaxe</v>
      </c>
      <c r="C14" s="247"/>
      <c r="D14" s="137" t="s">
        <v>69</v>
      </c>
      <c r="E14" s="120">
        <f>E11+E10</f>
        <v>9</v>
      </c>
      <c r="F14" s="120">
        <f>COUNTIF(F10:F13,"K.O.")</f>
        <v>2</v>
      </c>
      <c r="G14" s="120">
        <f>COUNTIF(G10:G11,"NZ")</f>
        <v>0</v>
      </c>
      <c r="H14" s="120">
        <f>COUNTIF(H10:H13,"0")</f>
        <v>2</v>
      </c>
      <c r="I14" s="120">
        <f>SUM(I10:I13)</f>
        <v>0</v>
      </c>
      <c r="J14" s="247"/>
      <c r="K14" s="247"/>
      <c r="L14" s="258"/>
      <c r="M14" s="133"/>
      <c r="N14" s="264"/>
    </row>
    <row r="15" spans="1:14" s="233" customFormat="1" ht="50.1" customHeight="1" outlineLevel="2" thickBot="1">
      <c r="A15" s="692" t="s">
        <v>112</v>
      </c>
      <c r="B15" s="723" t="s">
        <v>148</v>
      </c>
      <c r="C15" s="724"/>
      <c r="D15" s="724"/>
      <c r="E15" s="724"/>
      <c r="F15" s="724"/>
      <c r="G15" s="724"/>
      <c r="H15" s="724"/>
      <c r="I15" s="724"/>
      <c r="J15" s="724"/>
      <c r="K15" s="725"/>
      <c r="L15" s="442"/>
      <c r="M15" s="402"/>
      <c r="N15" s="402"/>
    </row>
    <row r="16" spans="1:14" s="263" customFormat="1" ht="40.200000000000003" customHeight="1" outlineLevel="2">
      <c r="A16" s="881" t="s">
        <v>3</v>
      </c>
      <c r="B16" s="868" t="s">
        <v>414</v>
      </c>
      <c r="C16" s="497" t="s">
        <v>415</v>
      </c>
      <c r="D16" s="875" t="s">
        <v>681</v>
      </c>
      <c r="E16" s="703">
        <v>3</v>
      </c>
      <c r="F16" s="874" t="s">
        <v>32</v>
      </c>
      <c r="G16" s="884">
        <v>0</v>
      </c>
      <c r="H16" s="736">
        <f>IF(AND(F16="K.O.",G16&lt;1)+OR(K16="x"),0,1)</f>
        <v>0</v>
      </c>
      <c r="I16" s="871">
        <f t="shared" ref="I16" si="2">IF(G16="NZ",0,H16*G16)</f>
        <v>0</v>
      </c>
      <c r="J16" s="873" t="str">
        <f>IF(G16="NZ","Kommentar obligatorisch!","")</f>
        <v/>
      </c>
      <c r="K16" s="870" t="str">
        <f>IF(G16="NZ","X","")</f>
        <v/>
      </c>
      <c r="L16" s="258"/>
      <c r="M16" s="760">
        <f>IF(AND(G16="nz",K16=""),E16,0)</f>
        <v>0</v>
      </c>
      <c r="N16" s="759">
        <f>COUNTBLANK(J16) + COUNTIF(J16,"Kommentar obligatorisch!")</f>
        <v>1</v>
      </c>
    </row>
    <row r="17" spans="1:24" s="263" customFormat="1" ht="40.200000000000003" customHeight="1" outlineLevel="2">
      <c r="A17" s="795"/>
      <c r="B17" s="869"/>
      <c r="C17" s="134" t="s">
        <v>416</v>
      </c>
      <c r="D17" s="876"/>
      <c r="E17" s="77">
        <v>2</v>
      </c>
      <c r="F17" s="785"/>
      <c r="G17" s="797"/>
      <c r="H17" s="737"/>
      <c r="I17" s="872"/>
      <c r="J17" s="771"/>
      <c r="K17" s="746"/>
      <c r="L17" s="258"/>
      <c r="M17" s="762"/>
      <c r="N17" s="759"/>
    </row>
    <row r="18" spans="1:24" s="263" customFormat="1" ht="40.200000000000003" customHeight="1" outlineLevel="2">
      <c r="A18" s="793">
        <v>2.2000000000000002</v>
      </c>
      <c r="B18" s="882" t="s">
        <v>649</v>
      </c>
      <c r="C18" s="134" t="s">
        <v>415</v>
      </c>
      <c r="D18" s="876" t="s">
        <v>682</v>
      </c>
      <c r="E18" s="77">
        <v>3</v>
      </c>
      <c r="F18" s="784" t="s">
        <v>32</v>
      </c>
      <c r="G18" s="796">
        <v>0</v>
      </c>
      <c r="H18" s="735">
        <f>IF(AND(F18="K.O.",G18&lt;1)+OR(K18="x"),0,1)</f>
        <v>0</v>
      </c>
      <c r="I18" s="872">
        <f t="shared" ref="I18" si="3">IF(G18="NZ",0,H18*G18)</f>
        <v>0</v>
      </c>
      <c r="J18" s="891" t="str">
        <f>IF(G18="NZ","Kommentar obligatorisch!","")</f>
        <v/>
      </c>
      <c r="K18" s="744" t="str">
        <f>IF(G18="NZ","X","")</f>
        <v/>
      </c>
      <c r="L18" s="258"/>
      <c r="M18" s="760">
        <f>IF(AND(G18="nz",K18=""),E18,0)</f>
        <v>0</v>
      </c>
      <c r="N18" s="759">
        <f>COUNTBLANK(J18) + COUNTIF(J18,"Kommentar obligatorisch!")</f>
        <v>1</v>
      </c>
    </row>
    <row r="19" spans="1:24" s="263" customFormat="1" ht="40.200000000000003" customHeight="1" outlineLevel="2">
      <c r="A19" s="795"/>
      <c r="B19" s="869"/>
      <c r="C19" s="134" t="s">
        <v>416</v>
      </c>
      <c r="D19" s="876"/>
      <c r="E19" s="77">
        <v>2</v>
      </c>
      <c r="F19" s="785"/>
      <c r="G19" s="797"/>
      <c r="H19" s="737"/>
      <c r="I19" s="872"/>
      <c r="J19" s="892"/>
      <c r="K19" s="745"/>
      <c r="L19" s="258"/>
      <c r="M19" s="762"/>
      <c r="N19" s="759"/>
    </row>
    <row r="20" spans="1:24" s="263" customFormat="1" ht="30" customHeight="1" outlineLevel="1" thickBot="1">
      <c r="A20" s="135" t="s">
        <v>462</v>
      </c>
      <c r="B20" s="136" t="str">
        <f>B15</f>
        <v>Sperrmülltaxe</v>
      </c>
      <c r="C20" s="247"/>
      <c r="D20" s="137" t="s">
        <v>69</v>
      </c>
      <c r="E20" s="120">
        <f>SUM(E16,E18)</f>
        <v>6</v>
      </c>
      <c r="F20" s="120">
        <f>COUNTIF(F16:F19,"K.O.")</f>
        <v>2</v>
      </c>
      <c r="G20" s="474">
        <f>COUNTIF(G16:G18,"NZ")</f>
        <v>0</v>
      </c>
      <c r="H20" s="120">
        <f>COUNTIF(H16:H19,"0")</f>
        <v>2</v>
      </c>
      <c r="I20" s="120">
        <f>SUM(I16:I19)</f>
        <v>0</v>
      </c>
      <c r="J20" s="138"/>
      <c r="K20" s="138"/>
      <c r="L20" s="258"/>
      <c r="M20" s="133"/>
      <c r="N20" s="264"/>
    </row>
    <row r="21" spans="1:24" s="233" customFormat="1" ht="49.95" customHeight="1" outlineLevel="2" thickBot="1">
      <c r="A21" s="692" t="s">
        <v>111</v>
      </c>
      <c r="B21" s="723" t="s">
        <v>110</v>
      </c>
      <c r="C21" s="724"/>
      <c r="D21" s="724"/>
      <c r="E21" s="724"/>
      <c r="F21" s="724"/>
      <c r="G21" s="724"/>
      <c r="H21" s="724"/>
      <c r="I21" s="724"/>
      <c r="J21" s="724"/>
      <c r="K21" s="725"/>
      <c r="L21" s="442"/>
      <c r="M21" s="402"/>
      <c r="N21" s="402"/>
    </row>
    <row r="22" spans="1:24" s="44" customFormat="1" ht="50.1" customHeight="1" outlineLevel="2">
      <c r="A22" s="502" t="s">
        <v>4</v>
      </c>
      <c r="B22" s="501" t="s">
        <v>650</v>
      </c>
      <c r="C22" s="500"/>
      <c r="D22" s="499"/>
      <c r="E22" s="480"/>
      <c r="F22" s="480"/>
      <c r="G22" s="499"/>
      <c r="H22" s="499"/>
      <c r="I22" s="499"/>
      <c r="J22" s="480"/>
      <c r="K22" s="498"/>
      <c r="L22" s="443"/>
      <c r="M22" s="592"/>
      <c r="N22" s="592"/>
      <c r="O22" s="146"/>
      <c r="P22" s="146"/>
      <c r="Q22" s="146"/>
      <c r="R22" s="146"/>
      <c r="S22" s="146"/>
      <c r="T22" s="146"/>
      <c r="U22" s="146"/>
      <c r="V22" s="146"/>
      <c r="W22" s="146"/>
      <c r="X22" s="146"/>
    </row>
    <row r="23" spans="1:24" s="263" customFormat="1" ht="40.200000000000003" customHeight="1" outlineLevel="2">
      <c r="A23" s="726" t="s">
        <v>41</v>
      </c>
      <c r="B23" s="882" t="s">
        <v>739</v>
      </c>
      <c r="C23" s="888"/>
      <c r="D23" s="886" t="s">
        <v>685</v>
      </c>
      <c r="E23" s="753">
        <v>1</v>
      </c>
      <c r="F23" s="750"/>
      <c r="G23" s="796">
        <v>0</v>
      </c>
      <c r="H23" s="735">
        <f>IF(AND(F23="K.O.",G23&lt;1)+OR(K23="x"),0,1)</f>
        <v>1</v>
      </c>
      <c r="I23" s="872">
        <f t="shared" ref="I23" si="4">IF(G23="NZ",0,H23*G23)</f>
        <v>0</v>
      </c>
      <c r="J23" s="891" t="str">
        <f>IF(G23="NZ","Kommentar obligatorisch!","")</f>
        <v/>
      </c>
      <c r="K23" s="744" t="str">
        <f>IF(G23="NZ","X","")</f>
        <v/>
      </c>
      <c r="L23" s="258"/>
      <c r="M23" s="760">
        <f>IF(AND(G23="nz",K23=""),E23,0)</f>
        <v>0</v>
      </c>
      <c r="N23" s="759">
        <f>COUNTBLANK(J23) + COUNTIF(J23,"Kommentar obligatorisch!")</f>
        <v>1</v>
      </c>
    </row>
    <row r="24" spans="1:24" s="263" customFormat="1" ht="45.75" customHeight="1" outlineLevel="2">
      <c r="A24" s="728"/>
      <c r="B24" s="869"/>
      <c r="C24" s="889"/>
      <c r="D24" s="887"/>
      <c r="E24" s="890"/>
      <c r="F24" s="752"/>
      <c r="G24" s="797"/>
      <c r="H24" s="737"/>
      <c r="I24" s="872"/>
      <c r="J24" s="892"/>
      <c r="K24" s="745"/>
      <c r="L24" s="258"/>
      <c r="M24" s="762"/>
      <c r="N24" s="759"/>
    </row>
    <row r="25" spans="1:24" s="263" customFormat="1" ht="40.200000000000003" customHeight="1" outlineLevel="2">
      <c r="A25" s="726" t="s">
        <v>84</v>
      </c>
      <c r="B25" s="882" t="s">
        <v>651</v>
      </c>
      <c r="C25" s="888"/>
      <c r="D25" s="876" t="s">
        <v>685</v>
      </c>
      <c r="E25" s="753">
        <v>1</v>
      </c>
      <c r="F25" s="750"/>
      <c r="G25" s="796">
        <v>0</v>
      </c>
      <c r="H25" s="735">
        <f>IF(AND(F25="K.O.",G25&lt;1)+OR(K25="x"),0,1)</f>
        <v>1</v>
      </c>
      <c r="I25" s="738">
        <f t="shared" ref="I25" si="5">IF(G25="NZ",0,H25*G25)</f>
        <v>0</v>
      </c>
      <c r="J25" s="769" t="str">
        <f>IF(G25="NZ","Kommentar obligatorisch!","")</f>
        <v/>
      </c>
      <c r="K25" s="744" t="str">
        <f>IF(G25="NZ","X","")</f>
        <v/>
      </c>
      <c r="L25" s="258"/>
      <c r="M25" s="760">
        <f>IF(AND(G25="nz",K25=""),E25,0)</f>
        <v>0</v>
      </c>
      <c r="N25" s="763">
        <f>COUNTBLANK(J25) + COUNTIF(J25,"Kommentar obligatorisch!")</f>
        <v>1</v>
      </c>
    </row>
    <row r="26" spans="1:24" s="263" customFormat="1" ht="51" customHeight="1" outlineLevel="2">
      <c r="A26" s="728"/>
      <c r="B26" s="869"/>
      <c r="C26" s="889"/>
      <c r="D26" s="876"/>
      <c r="E26" s="890"/>
      <c r="F26" s="752"/>
      <c r="G26" s="797"/>
      <c r="H26" s="737"/>
      <c r="I26" s="740"/>
      <c r="J26" s="771"/>
      <c r="K26" s="746"/>
      <c r="L26" s="258"/>
      <c r="M26" s="762"/>
      <c r="N26" s="765"/>
    </row>
    <row r="27" spans="1:24" s="263" customFormat="1" ht="30" customHeight="1" outlineLevel="1">
      <c r="A27" s="135" t="s">
        <v>652</v>
      </c>
      <c r="B27" s="136" t="str">
        <f>B22</f>
        <v xml:space="preserve">Einhaltung des Verursacherprinzips </v>
      </c>
      <c r="C27" s="248"/>
      <c r="D27" s="137" t="s">
        <v>69</v>
      </c>
      <c r="E27" s="121">
        <f>SUM(E23:E26)</f>
        <v>2</v>
      </c>
      <c r="F27" s="121">
        <f>COUNTIF(F21:F24,"K.O.")</f>
        <v>0</v>
      </c>
      <c r="G27" s="120">
        <f>COUNTIF(G21:G26,"NZ")</f>
        <v>0</v>
      </c>
      <c r="H27" s="120">
        <f>COUNTIF(H23:H26,"0")</f>
        <v>0</v>
      </c>
      <c r="I27" s="120">
        <f>SUM(I23:I26)</f>
        <v>0</v>
      </c>
      <c r="J27" s="138"/>
      <c r="K27" s="138"/>
      <c r="L27" s="258"/>
      <c r="M27" s="133"/>
      <c r="N27" s="264"/>
    </row>
    <row r="28" spans="1:24" s="44" customFormat="1" ht="50.1" customHeight="1" outlineLevel="2">
      <c r="A28" s="405" t="s">
        <v>44</v>
      </c>
      <c r="B28" s="406" t="s">
        <v>653</v>
      </c>
      <c r="C28" s="385"/>
      <c r="D28" s="381"/>
      <c r="E28" s="381"/>
      <c r="F28" s="381"/>
      <c r="G28" s="381"/>
      <c r="H28" s="381"/>
      <c r="I28" s="381"/>
      <c r="J28" s="381"/>
      <c r="K28" s="331"/>
      <c r="L28" s="443"/>
      <c r="M28" s="592"/>
      <c r="N28" s="592"/>
      <c r="O28" s="146"/>
      <c r="P28" s="146"/>
      <c r="Q28" s="146"/>
      <c r="R28" s="146"/>
      <c r="S28" s="146"/>
      <c r="T28" s="146"/>
      <c r="U28" s="146"/>
      <c r="V28" s="146"/>
      <c r="W28" s="146"/>
      <c r="X28" s="146"/>
    </row>
    <row r="29" spans="1:24" s="263" customFormat="1" ht="30" customHeight="1" outlineLevel="2">
      <c r="A29" s="793" t="s">
        <v>46</v>
      </c>
      <c r="B29" s="882" t="s">
        <v>740</v>
      </c>
      <c r="C29" s="888"/>
      <c r="D29" s="876" t="s">
        <v>689</v>
      </c>
      <c r="E29" s="753">
        <v>2</v>
      </c>
      <c r="F29" s="784" t="s">
        <v>32</v>
      </c>
      <c r="G29" s="796">
        <v>0</v>
      </c>
      <c r="H29" s="735">
        <f>IF(AND(F29="K.O.",G29&lt;1)+OR(K29="x"),0,1)</f>
        <v>0</v>
      </c>
      <c r="I29" s="872">
        <f t="shared" ref="I29" si="6">IF(G29="NZ",0,H29*G29)</f>
        <v>0</v>
      </c>
      <c r="J29" s="891" t="str">
        <f>IF(G29="NZ","Kommentar obligatorisch!","")</f>
        <v/>
      </c>
      <c r="K29" s="744" t="str">
        <f>IF(G29="NZ","X","")</f>
        <v/>
      </c>
      <c r="L29" s="258"/>
      <c r="M29" s="760">
        <f>IF(AND(G29="nz",K29=""),E29,0)</f>
        <v>0</v>
      </c>
      <c r="N29" s="759">
        <f>COUNTBLANK(J29) + COUNTIF(J29,"Kommentar obligatorisch!")</f>
        <v>1</v>
      </c>
    </row>
    <row r="30" spans="1:24" s="263" customFormat="1" ht="37.5" customHeight="1" outlineLevel="2">
      <c r="A30" s="795"/>
      <c r="B30" s="869"/>
      <c r="C30" s="889"/>
      <c r="D30" s="876"/>
      <c r="E30" s="890"/>
      <c r="F30" s="785"/>
      <c r="G30" s="797"/>
      <c r="H30" s="737"/>
      <c r="I30" s="872"/>
      <c r="J30" s="892"/>
      <c r="K30" s="745"/>
      <c r="L30" s="258"/>
      <c r="M30" s="762"/>
      <c r="N30" s="759"/>
    </row>
    <row r="31" spans="1:24" s="263" customFormat="1" ht="30" customHeight="1" outlineLevel="1" thickBot="1">
      <c r="A31" s="135" t="s">
        <v>466</v>
      </c>
      <c r="B31" s="136" t="str">
        <f>B28</f>
        <v>Einhaltung des Kostendeckungsprinzip</v>
      </c>
      <c r="C31" s="475"/>
      <c r="D31" s="137" t="s">
        <v>69</v>
      </c>
      <c r="E31" s="474">
        <f>SUM(E29)</f>
        <v>2</v>
      </c>
      <c r="F31" s="121">
        <f>COUNTIF(F29,"K.O.")</f>
        <v>1</v>
      </c>
      <c r="G31" s="120">
        <f>COUNTIF(G29,"NZ")</f>
        <v>0</v>
      </c>
      <c r="H31" s="120">
        <f>COUNTIF(H29,"0")</f>
        <v>1</v>
      </c>
      <c r="I31" s="120">
        <f>SUM(I29)</f>
        <v>0</v>
      </c>
      <c r="J31" s="138"/>
      <c r="K31" s="138"/>
      <c r="L31" s="258"/>
      <c r="M31" s="133"/>
      <c r="N31" s="264"/>
    </row>
    <row r="32" spans="1:24" ht="50.1" customHeight="1" thickBot="1">
      <c r="A32" s="123" t="s">
        <v>688</v>
      </c>
      <c r="B32" s="893" t="str">
        <f>A5</f>
        <v>Tabelle III: Abfallbeseitigung und Gebühren</v>
      </c>
      <c r="C32" s="894"/>
      <c r="D32" s="895"/>
      <c r="E32" s="91">
        <f>E20+E14+E27+E31-M32</f>
        <v>19</v>
      </c>
      <c r="F32" s="90">
        <f>F14+F20+F27+F31</f>
        <v>5</v>
      </c>
      <c r="G32" s="90">
        <f>G14+G20+G27+G31</f>
        <v>0</v>
      </c>
      <c r="H32" s="90">
        <f>H14+H20+H27+H31</f>
        <v>5</v>
      </c>
      <c r="I32" s="90">
        <f>I14+I20+I27+I31</f>
        <v>0</v>
      </c>
      <c r="J32" s="91">
        <f>N33-N32</f>
        <v>0</v>
      </c>
      <c r="K32" s="92"/>
      <c r="L32" s="249" t="s">
        <v>20</v>
      </c>
      <c r="M32" s="581">
        <f>SUM(M9:M31)</f>
        <v>0</v>
      </c>
      <c r="N32" s="582">
        <f>SUM(N10:N31)</f>
        <v>7</v>
      </c>
    </row>
    <row r="33" spans="1:14">
      <c r="B33" s="266"/>
      <c r="C33" s="266"/>
      <c r="D33" s="266"/>
      <c r="E33" s="204" t="s">
        <v>448</v>
      </c>
      <c r="F33" s="204" t="s">
        <v>131</v>
      </c>
      <c r="G33" s="204" t="s">
        <v>127</v>
      </c>
      <c r="H33" s="204" t="s">
        <v>132</v>
      </c>
      <c r="I33" s="204" t="s">
        <v>20</v>
      </c>
      <c r="J33" s="205" t="s">
        <v>147</v>
      </c>
      <c r="K33" s="251"/>
      <c r="M33" s="593" t="s">
        <v>453</v>
      </c>
      <c r="N33" s="583">
        <v>7</v>
      </c>
    </row>
    <row r="34" spans="1:14" ht="14.4" thickBot="1"/>
    <row r="35" spans="1:14" ht="16.8" thickTop="1" thickBot="1">
      <c r="A35" s="267"/>
      <c r="B35" s="268"/>
      <c r="H35" s="245" t="s">
        <v>86</v>
      </c>
      <c r="I35" s="350">
        <f>I32</f>
        <v>0</v>
      </c>
    </row>
    <row r="36" spans="1:14" ht="14.4" thickTop="1"/>
    <row r="37" spans="1:14">
      <c r="A37" s="221"/>
      <c r="B37" s="269"/>
      <c r="I37" s="253"/>
      <c r="M37" s="254"/>
    </row>
    <row r="38" spans="1:14">
      <c r="A38" s="221"/>
      <c r="B38" s="222"/>
    </row>
    <row r="39" spans="1:14">
      <c r="A39" s="221"/>
      <c r="B39" s="222"/>
    </row>
    <row r="40" spans="1:14">
      <c r="A40" s="221"/>
      <c r="B40" s="222"/>
    </row>
    <row r="41" spans="1:14">
      <c r="A41" s="221"/>
      <c r="B41" s="222"/>
    </row>
    <row r="42" spans="1:14">
      <c r="A42" s="221"/>
      <c r="B42" s="222"/>
    </row>
    <row r="43" spans="1:14">
      <c r="A43" s="221"/>
      <c r="B43" s="269"/>
    </row>
    <row r="44" spans="1:14">
      <c r="A44" s="221"/>
      <c r="B44" s="222"/>
    </row>
    <row r="45" spans="1:14">
      <c r="A45" s="221"/>
      <c r="B45" s="222"/>
    </row>
    <row r="46" spans="1:14">
      <c r="A46" s="221"/>
      <c r="B46" s="222"/>
    </row>
    <row r="47" spans="1:14">
      <c r="A47" s="221"/>
      <c r="B47" s="222"/>
    </row>
    <row r="48" spans="1:14">
      <c r="A48" s="221"/>
      <c r="B48" s="222"/>
    </row>
    <row r="49" spans="1:2">
      <c r="A49" s="221"/>
      <c r="B49" s="270"/>
    </row>
    <row r="50" spans="1:2">
      <c r="A50" s="221"/>
      <c r="B50" s="271"/>
    </row>
  </sheetData>
  <sheetProtection algorithmName="SHA-512" hashValue="/KuGfNRbbsN4QKNX6TfczlGrt2ZizH87OQR4bfQx+FbtHFwZ7gC1ktZ8TN25GOLur8ttiEA8tGO5PzxE6KeaMw==" saltValue="ZbnLLQNNFhTlJuaLcggXSA==" spinCount="100000" sheet="1" formatColumns="0" formatRows="0" pivotTables="0"/>
  <mergeCells count="85">
    <mergeCell ref="B32:D32"/>
    <mergeCell ref="F25:F26"/>
    <mergeCell ref="G25:G26"/>
    <mergeCell ref="H25:H26"/>
    <mergeCell ref="I25:I26"/>
    <mergeCell ref="M25:M26"/>
    <mergeCell ref="N25:N26"/>
    <mergeCell ref="H29:H30"/>
    <mergeCell ref="I29:I30"/>
    <mergeCell ref="J29:J30"/>
    <mergeCell ref="K29:K30"/>
    <mergeCell ref="M29:M30"/>
    <mergeCell ref="N29:N30"/>
    <mergeCell ref="J25:J26"/>
    <mergeCell ref="K25:K26"/>
    <mergeCell ref="A29:A30"/>
    <mergeCell ref="B29:B30"/>
    <mergeCell ref="D29:D30"/>
    <mergeCell ref="F29:F30"/>
    <mergeCell ref="G29:G30"/>
    <mergeCell ref="C29:C30"/>
    <mergeCell ref="E29:E30"/>
    <mergeCell ref="A25:A26"/>
    <mergeCell ref="B25:B26"/>
    <mergeCell ref="C25:C26"/>
    <mergeCell ref="D25:D26"/>
    <mergeCell ref="E25:E26"/>
    <mergeCell ref="N23:N24"/>
    <mergeCell ref="A18:A19"/>
    <mergeCell ref="B18:B19"/>
    <mergeCell ref="D18:D19"/>
    <mergeCell ref="F18:F19"/>
    <mergeCell ref="B21:K21"/>
    <mergeCell ref="C23:C24"/>
    <mergeCell ref="E23:E24"/>
    <mergeCell ref="I18:I19"/>
    <mergeCell ref="J18:J19"/>
    <mergeCell ref="G18:G19"/>
    <mergeCell ref="K18:K19"/>
    <mergeCell ref="H23:H24"/>
    <mergeCell ref="I23:I24"/>
    <mergeCell ref="J23:J24"/>
    <mergeCell ref="K23:K24"/>
    <mergeCell ref="M23:M24"/>
    <mergeCell ref="A23:A24"/>
    <mergeCell ref="B23:B24"/>
    <mergeCell ref="D23:D24"/>
    <mergeCell ref="F23:F24"/>
    <mergeCell ref="G23:G24"/>
    <mergeCell ref="J7:J8"/>
    <mergeCell ref="G7:G8"/>
    <mergeCell ref="G11:G13"/>
    <mergeCell ref="H11:H13"/>
    <mergeCell ref="I11:I13"/>
    <mergeCell ref="B9:K9"/>
    <mergeCell ref="G6:H6"/>
    <mergeCell ref="F16:F17"/>
    <mergeCell ref="D16:D17"/>
    <mergeCell ref="A6:B6"/>
    <mergeCell ref="D7:D8"/>
    <mergeCell ref="A7:A8"/>
    <mergeCell ref="B7:B8"/>
    <mergeCell ref="A16:A17"/>
    <mergeCell ref="F7:F8"/>
    <mergeCell ref="A11:A13"/>
    <mergeCell ref="B11:B13"/>
    <mergeCell ref="D11:D13"/>
    <mergeCell ref="F11:F13"/>
    <mergeCell ref="G16:G17"/>
    <mergeCell ref="H16:H17"/>
    <mergeCell ref="C7:C8"/>
    <mergeCell ref="M18:M19"/>
    <mergeCell ref="H18:H19"/>
    <mergeCell ref="N16:N17"/>
    <mergeCell ref="B16:B17"/>
    <mergeCell ref="J11:J12"/>
    <mergeCell ref="K16:K17"/>
    <mergeCell ref="K11:K12"/>
    <mergeCell ref="M16:M17"/>
    <mergeCell ref="M11:M13"/>
    <mergeCell ref="N11:N13"/>
    <mergeCell ref="I16:I17"/>
    <mergeCell ref="J16:J17"/>
    <mergeCell ref="N18:N19"/>
    <mergeCell ref="B15:K15"/>
  </mergeCells>
  <phoneticPr fontId="2" type="noConversion"/>
  <conditionalFormatting sqref="G10:G11">
    <cfRule type="cellIs" dxfId="61" priority="91" operator="equal">
      <formula>0</formula>
    </cfRule>
    <cfRule type="containsText" dxfId="60" priority="90" operator="containsText" text="nz">
      <formula>NOT(ISERROR(SEARCH("nz",G10)))</formula>
    </cfRule>
  </conditionalFormatting>
  <conditionalFormatting sqref="G16">
    <cfRule type="cellIs" dxfId="59" priority="24" operator="equal">
      <formula>0</formula>
    </cfRule>
    <cfRule type="containsText" dxfId="58" priority="23" operator="containsText" text="nz">
      <formula>NOT(ISERROR(SEARCH("nz",G16)))</formula>
    </cfRule>
  </conditionalFormatting>
  <conditionalFormatting sqref="G18">
    <cfRule type="cellIs" dxfId="57" priority="19" operator="equal">
      <formula>0</formula>
    </cfRule>
    <cfRule type="containsText" dxfId="56" priority="18" operator="containsText" text="nz">
      <formula>NOT(ISERROR(SEARCH("nz",G18)))</formula>
    </cfRule>
  </conditionalFormatting>
  <conditionalFormatting sqref="G23">
    <cfRule type="containsText" dxfId="55" priority="12" operator="containsText" text="nz">
      <formula>NOT(ISERROR(SEARCH("nz",G23)))</formula>
    </cfRule>
    <cfRule type="cellIs" dxfId="54" priority="13" operator="equal">
      <formula>0</formula>
    </cfRule>
  </conditionalFormatting>
  <conditionalFormatting sqref="G25">
    <cfRule type="containsText" dxfId="53" priority="7" operator="containsText" text="nz">
      <formula>NOT(ISERROR(SEARCH("nz",G25)))</formula>
    </cfRule>
    <cfRule type="cellIs" dxfId="52" priority="8" operator="equal">
      <formula>0</formula>
    </cfRule>
  </conditionalFormatting>
  <conditionalFormatting sqref="G29">
    <cfRule type="cellIs" dxfId="51" priority="2" operator="equal">
      <formula>0</formula>
    </cfRule>
    <cfRule type="containsText" dxfId="50" priority="1" operator="containsText" text="nz">
      <formula>NOT(ISERROR(SEARCH("nz",G29)))</formula>
    </cfRule>
  </conditionalFormatting>
  <conditionalFormatting sqref="H10:H11">
    <cfRule type="cellIs" dxfId="49" priority="136" operator="between">
      <formula>1</formula>
      <formula>15</formula>
    </cfRule>
    <cfRule type="cellIs" dxfId="48" priority="137" operator="equal">
      <formula>0</formula>
    </cfRule>
  </conditionalFormatting>
  <conditionalFormatting sqref="H16">
    <cfRule type="cellIs" dxfId="47" priority="25" operator="between">
      <formula>1</formula>
      <formula>15</formula>
    </cfRule>
    <cfRule type="cellIs" dxfId="46" priority="26" operator="equal">
      <formula>0</formula>
    </cfRule>
  </conditionalFormatting>
  <conditionalFormatting sqref="H18">
    <cfRule type="cellIs" dxfId="45" priority="20" operator="between">
      <formula>1</formula>
      <formula>15</formula>
    </cfRule>
    <cfRule type="cellIs" dxfId="44" priority="21" operator="equal">
      <formula>0</formula>
    </cfRule>
  </conditionalFormatting>
  <conditionalFormatting sqref="H23">
    <cfRule type="cellIs" dxfId="43" priority="15" operator="equal">
      <formula>0</formula>
    </cfRule>
    <cfRule type="cellIs" dxfId="42" priority="14" operator="between">
      <formula>1</formula>
      <formula>15</formula>
    </cfRule>
  </conditionalFormatting>
  <conditionalFormatting sqref="H25">
    <cfRule type="cellIs" dxfId="41" priority="9" operator="between">
      <formula>1</formula>
      <formula>15</formula>
    </cfRule>
    <cfRule type="cellIs" dxfId="40" priority="10" operator="equal">
      <formula>0</formula>
    </cfRule>
  </conditionalFormatting>
  <conditionalFormatting sqref="H29">
    <cfRule type="cellIs" dxfId="39" priority="3" operator="between">
      <formula>1</formula>
      <formula>15</formula>
    </cfRule>
    <cfRule type="cellIs" dxfId="38" priority="4" operator="equal">
      <formula>0</formula>
    </cfRule>
  </conditionalFormatting>
  <conditionalFormatting sqref="J10:J11">
    <cfRule type="containsText" dxfId="37" priority="27" operator="containsText" text="Kommentar obligatorisch!">
      <formula>NOT(ISERROR(SEARCH("Kommentar obligatorisch!",J10)))</formula>
    </cfRule>
    <cfRule type="containsText" dxfId="36" priority="28" operator="containsText" text="Kommentar optional">
      <formula>NOT(ISERROR(SEARCH("Kommentar optional",J10)))</formula>
    </cfRule>
    <cfRule type="cellIs" dxfId="35" priority="29" operator="equal">
      <formula>$K$11</formula>
    </cfRule>
    <cfRule type="containsText" dxfId="34" priority="30" operator="containsText" text="Kommentar obligatorisch">
      <formula>NOT(ISERROR(SEARCH("Kommentar obligatorisch",J10)))</formula>
    </cfRule>
    <cfRule type="containsText" dxfId="33" priority="31" operator="containsText" text="Kommentar fehlt!">
      <formula>NOT(ISERROR(SEARCH("Kommentar fehlt!",J10)))</formula>
    </cfRule>
  </conditionalFormatting>
  <conditionalFormatting sqref="J16">
    <cfRule type="containsText" dxfId="32" priority="42" operator="containsText" text="Kommentar fehlt!">
      <formula>NOT(ISERROR(SEARCH("Kommentar fehlt!",J16)))</formula>
    </cfRule>
  </conditionalFormatting>
  <conditionalFormatting sqref="J16:J19">
    <cfRule type="containsText" dxfId="31" priority="43" operator="containsText" text="Kommentar obligatorisch!">
      <formula>NOT(ISERROR(SEARCH("Kommentar obligatorisch!",J16)))</formula>
    </cfRule>
  </conditionalFormatting>
  <conditionalFormatting sqref="J18">
    <cfRule type="containsText" dxfId="30" priority="22" operator="containsText" text="Kommentar fehlt!">
      <formula>NOT(ISERROR(SEARCH("Kommentar fehlt!",J18)))</formula>
    </cfRule>
  </conditionalFormatting>
  <conditionalFormatting sqref="J23">
    <cfRule type="containsText" dxfId="29" priority="16" operator="containsText" text="Kommentar fehlt!">
      <formula>NOT(ISERROR(SEARCH("Kommentar fehlt!",J23)))</formula>
    </cfRule>
  </conditionalFormatting>
  <conditionalFormatting sqref="J23:J26">
    <cfRule type="containsText" dxfId="28" priority="17" operator="containsText" text="Kommentar obligatorisch!">
      <formula>NOT(ISERROR(SEARCH("Kommentar obligatorisch!",J23)))</formula>
    </cfRule>
  </conditionalFormatting>
  <conditionalFormatting sqref="J25">
    <cfRule type="containsText" dxfId="27" priority="11" operator="containsText" text="Kommentar fehlt!">
      <formula>NOT(ISERROR(SEARCH("Kommentar fehlt!",J25)))</formula>
    </cfRule>
  </conditionalFormatting>
  <conditionalFormatting sqref="J29">
    <cfRule type="containsText" dxfId="26" priority="5" operator="containsText" text="Kommentar fehlt!">
      <formula>NOT(ISERROR(SEARCH("Kommentar fehlt!",J29)))</formula>
    </cfRule>
  </conditionalFormatting>
  <conditionalFormatting sqref="J29:J30">
    <cfRule type="containsText" dxfId="25" priority="6" operator="containsText" text="Kommentar obligatorisch!">
      <formula>NOT(ISERROR(SEARCH("Kommentar obligatorisch!",J29)))</formula>
    </cfRule>
  </conditionalFormatting>
  <pageMargins left="0.78740157480314965" right="0.51181102362204722" top="1.1811023622047245" bottom="0.78740157480314965" header="0.78740157480314965" footer="0.31496062992125984"/>
  <pageSetup paperSize="8" orientation="landscape" r:id="rId1"/>
  <headerFooter>
    <oddHeader>&amp;C&amp;"Times New Roman,Fett"Bewertungsmatrix</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Auswertungsgrundlage!$J$35:$J$36</xm:f>
          </x14:formula1>
          <xm:sqref>G10</xm:sqref>
        </x14:dataValidation>
        <x14:dataValidation type="list" allowBlank="1" showInputMessage="1" showErrorMessage="1" xr:uid="{00000000-0002-0000-0200-000002000000}">
          <x14:formula1>
            <xm:f>Auswertungsgrundlage!$B$47:$B$49</xm:f>
          </x14:formula1>
          <xm:sqref>G16:G19</xm:sqref>
        </x14:dataValidation>
        <x14:dataValidation type="list" allowBlank="1" showInputMessage="1" showErrorMessage="1" xr:uid="{10809E74-6320-4BB3-AC4C-46F501B27DC9}">
          <x14:formula1>
            <xm:f>Auswertungsgrundlage!$R$47:$R$49</xm:f>
          </x14:formula1>
          <xm:sqref>G11:G13</xm:sqref>
        </x14:dataValidation>
        <x14:dataValidation type="list" allowBlank="1" showInputMessage="1" showErrorMessage="1" xr:uid="{83D6E599-863D-4F13-80E0-1289849C9917}">
          <x14:formula1>
            <xm:f>Auswertungsgrundlage!$N$35:$N$37</xm:f>
          </x14:formula1>
          <xm:sqref>G23:G26</xm:sqref>
        </x14:dataValidation>
        <x14:dataValidation type="list" allowBlank="1" showInputMessage="1" showErrorMessage="1" xr:uid="{5D374B9B-7183-48D8-91FC-912343562B92}">
          <x14:formula1>
            <xm:f>Auswertungsgrundlage!$I$35:$I$36</xm:f>
          </x14:formula1>
          <xm:sqref>G29:G30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966FF"/>
    <pageSetUpPr fitToPage="1"/>
  </sheetPr>
  <dimension ref="A1:X34"/>
  <sheetViews>
    <sheetView showGridLines="0" zoomScale="70" zoomScaleNormal="70" workbookViewId="0">
      <selection activeCell="S12" sqref="S12"/>
    </sheetView>
  </sheetViews>
  <sheetFormatPr defaultColWidth="11.44140625" defaultRowHeight="15.6" outlineLevelRow="2"/>
  <cols>
    <col min="1" max="1" width="12.6640625" style="71" customWidth="1"/>
    <col min="2" max="2" width="70.6640625" style="127" customWidth="1"/>
    <col min="3" max="3" width="25.6640625" style="70" customWidth="1"/>
    <col min="4" max="4" width="18.6640625" style="70" customWidth="1"/>
    <col min="5" max="5" width="5.6640625" style="70" customWidth="1"/>
    <col min="6" max="8" width="18.6640625" style="70" customWidth="1"/>
    <col min="9" max="9" width="40.6640625" style="70" customWidth="1"/>
    <col min="10" max="10" width="15.6640625" style="70" customWidth="1"/>
    <col min="11" max="11" width="11.44140625" style="70" hidden="1" customWidth="1"/>
    <col min="12" max="13" width="20.6640625" style="70" hidden="1" customWidth="1"/>
    <col min="14" max="14" width="0" style="144" hidden="1" customWidth="1"/>
    <col min="15" max="24" width="11.44140625" style="144"/>
    <col min="25" max="16384" width="11.44140625" style="70"/>
  </cols>
  <sheetData>
    <row r="1" spans="1:24" s="374" customFormat="1" ht="39">
      <c r="A1" s="370" t="s">
        <v>557</v>
      </c>
      <c r="B1" s="371"/>
      <c r="C1" s="372"/>
      <c r="D1" s="372"/>
      <c r="E1" s="372"/>
      <c r="F1" s="372"/>
      <c r="G1" s="372"/>
      <c r="H1" s="372"/>
      <c r="I1" s="372"/>
      <c r="J1" s="373"/>
      <c r="N1" s="375"/>
      <c r="O1" s="375"/>
      <c r="P1" s="375"/>
      <c r="Q1" s="375"/>
      <c r="R1" s="375"/>
      <c r="S1" s="375"/>
      <c r="T1" s="375"/>
      <c r="U1" s="375"/>
      <c r="V1" s="375"/>
      <c r="W1" s="375"/>
      <c r="X1" s="375"/>
    </row>
    <row r="2" spans="1:24" s="374" customFormat="1" ht="20.100000000000001" customHeight="1">
      <c r="A2" s="574"/>
      <c r="B2" s="575"/>
      <c r="C2" s="576"/>
      <c r="D2" s="576"/>
      <c r="E2" s="576"/>
      <c r="F2" s="576"/>
      <c r="G2" s="576"/>
      <c r="H2" s="567" t="s">
        <v>661</v>
      </c>
      <c r="I2" s="566" t="s">
        <v>662</v>
      </c>
      <c r="J2" s="577"/>
      <c r="N2" s="375"/>
      <c r="O2" s="375"/>
      <c r="P2" s="375"/>
      <c r="Q2" s="375"/>
      <c r="R2" s="375"/>
      <c r="S2" s="375"/>
      <c r="T2" s="375"/>
      <c r="U2" s="375"/>
      <c r="V2" s="375"/>
      <c r="W2" s="375"/>
      <c r="X2" s="375"/>
    </row>
    <row r="3" spans="1:24" ht="20.100000000000001" customHeight="1" thickBot="1">
      <c r="A3" s="128"/>
      <c r="B3" s="129"/>
      <c r="C3" s="145"/>
      <c r="D3" s="145"/>
      <c r="E3" s="145"/>
      <c r="F3" s="145"/>
      <c r="G3" s="145"/>
      <c r="H3" s="470" t="s">
        <v>479</v>
      </c>
      <c r="I3" s="471" t="str">
        <f>'Allgemein (I)'!I3</f>
        <v xml:space="preserve">bitte auswählen </v>
      </c>
      <c r="J3" s="457"/>
      <c r="K3" s="456"/>
    </row>
    <row r="4" spans="1:24" ht="30" customHeight="1">
      <c r="J4" s="455"/>
    </row>
    <row r="5" spans="1:24" ht="24" thickBot="1">
      <c r="A5" s="465" t="s">
        <v>527</v>
      </c>
      <c r="B5" s="189"/>
      <c r="C5" s="189"/>
      <c r="D5" s="189"/>
      <c r="E5" s="189"/>
      <c r="F5" s="189"/>
      <c r="G5" s="189"/>
      <c r="H5" s="189"/>
      <c r="I5" s="189"/>
      <c r="J5" s="189"/>
    </row>
    <row r="6" spans="1:24" s="127" customFormat="1" ht="15" customHeight="1" thickBot="1">
      <c r="A6" s="682" t="s">
        <v>23</v>
      </c>
      <c r="B6" s="683"/>
      <c r="C6" s="684"/>
      <c r="D6" s="685" t="s">
        <v>150</v>
      </c>
      <c r="E6" s="684"/>
      <c r="F6" s="896" t="s">
        <v>24</v>
      </c>
      <c r="G6" s="896"/>
      <c r="H6" s="686" t="s">
        <v>25</v>
      </c>
      <c r="I6" s="687" t="s">
        <v>26</v>
      </c>
      <c r="J6" s="687"/>
      <c r="K6" s="489"/>
      <c r="N6" s="329"/>
      <c r="O6" s="329"/>
      <c r="P6" s="329"/>
      <c r="Q6" s="329"/>
      <c r="R6" s="329"/>
      <c r="S6" s="329"/>
      <c r="T6" s="329"/>
      <c r="U6" s="329"/>
      <c r="V6" s="329"/>
      <c r="W6" s="329"/>
      <c r="X6" s="329"/>
    </row>
    <row r="7" spans="1:24" ht="30" customHeight="1">
      <c r="A7" s="897" t="s">
        <v>27</v>
      </c>
      <c r="B7" s="815" t="s">
        <v>122</v>
      </c>
      <c r="C7" s="715" t="s">
        <v>116</v>
      </c>
      <c r="D7" s="661" t="s">
        <v>28</v>
      </c>
      <c r="E7" s="899" t="s">
        <v>32</v>
      </c>
      <c r="F7" s="715" t="s">
        <v>114</v>
      </c>
      <c r="G7" s="661" t="s">
        <v>29</v>
      </c>
      <c r="H7" s="677" t="s">
        <v>708</v>
      </c>
      <c r="I7" s="717" t="s">
        <v>706</v>
      </c>
      <c r="J7" s="678" t="s">
        <v>379</v>
      </c>
      <c r="L7" s="73" t="s">
        <v>432</v>
      </c>
      <c r="M7" s="74" t="s">
        <v>433</v>
      </c>
    </row>
    <row r="8" spans="1:24" ht="30" customHeight="1" thickBot="1">
      <c r="A8" s="898"/>
      <c r="B8" s="816"/>
      <c r="C8" s="716"/>
      <c r="D8" s="72" t="s">
        <v>30</v>
      </c>
      <c r="E8" s="900"/>
      <c r="F8" s="716"/>
      <c r="G8" s="652" t="s">
        <v>30</v>
      </c>
      <c r="H8" s="651" t="s">
        <v>30</v>
      </c>
      <c r="I8" s="718"/>
      <c r="J8" s="672" t="s">
        <v>443</v>
      </c>
      <c r="L8" s="75" t="s">
        <v>431</v>
      </c>
      <c r="M8" s="76" t="s">
        <v>430</v>
      </c>
    </row>
    <row r="9" spans="1:24" s="403" customFormat="1" ht="49.95" customHeight="1" outlineLevel="2" thickBot="1">
      <c r="A9" s="693">
        <v>1</v>
      </c>
      <c r="B9" s="706" t="s">
        <v>691</v>
      </c>
      <c r="C9" s="707"/>
      <c r="D9" s="707"/>
      <c r="E9" s="707"/>
      <c r="F9" s="707"/>
      <c r="G9" s="707"/>
      <c r="H9" s="707"/>
      <c r="I9" s="707"/>
      <c r="J9" s="708"/>
      <c r="K9" s="408"/>
      <c r="L9" s="407"/>
      <c r="M9" s="409"/>
      <c r="N9" s="410"/>
      <c r="O9" s="404"/>
      <c r="P9" s="404"/>
      <c r="Q9" s="404"/>
      <c r="R9" s="404"/>
      <c r="S9" s="404"/>
      <c r="T9" s="404"/>
      <c r="U9" s="404"/>
      <c r="V9" s="404"/>
      <c r="W9" s="404"/>
      <c r="X9" s="404"/>
    </row>
    <row r="10" spans="1:24" s="44" customFormat="1" ht="33.75" customHeight="1" outlineLevel="2">
      <c r="A10" s="482" t="s">
        <v>0</v>
      </c>
      <c r="B10" s="483" t="s">
        <v>654</v>
      </c>
      <c r="C10" s="901" t="s">
        <v>690</v>
      </c>
      <c r="D10" s="445">
        <v>1</v>
      </c>
      <c r="E10" s="484"/>
      <c r="F10" s="485">
        <v>0</v>
      </c>
      <c r="G10" s="484">
        <f>IF(AND(E10="K.O.",F10&lt;D10),0,1)</f>
        <v>1</v>
      </c>
      <c r="H10" s="486">
        <f>IF(F10="NZ",0,G10*F10)</f>
        <v>0</v>
      </c>
      <c r="I10" s="487" t="str">
        <f>IF(F10="NZ","Kommentar obligatorisch!","")</f>
        <v/>
      </c>
      <c r="J10" s="488" t="str">
        <f>IF(F10="NZ","X","")</f>
        <v/>
      </c>
      <c r="K10" s="147"/>
      <c r="L10" s="65">
        <f>IF(AND(F10="nz",J10=""),D10,0)</f>
        <v>0</v>
      </c>
      <c r="M10" s="454">
        <f>COUNTBLANK(I10) + COUNTIF(I10,"Kommentar obligatorisch!")</f>
        <v>1</v>
      </c>
      <c r="N10" s="148"/>
      <c r="O10" s="146"/>
      <c r="P10" s="146"/>
      <c r="Q10" s="146"/>
      <c r="R10" s="146"/>
      <c r="S10" s="146"/>
      <c r="T10" s="146"/>
      <c r="U10" s="146"/>
      <c r="V10" s="146"/>
      <c r="W10" s="146"/>
      <c r="X10" s="146"/>
    </row>
    <row r="11" spans="1:24" s="44" customFormat="1" ht="33.75" customHeight="1" outlineLevel="2">
      <c r="A11" s="149" t="s">
        <v>1</v>
      </c>
      <c r="B11" s="150" t="s">
        <v>655</v>
      </c>
      <c r="C11" s="902"/>
      <c r="D11" s="48">
        <v>1</v>
      </c>
      <c r="E11" s="48"/>
      <c r="F11" s="49">
        <v>0</v>
      </c>
      <c r="G11" s="48">
        <f>IF(AND(E11="K.O.",F11&lt;D11),0,1)</f>
        <v>1</v>
      </c>
      <c r="H11" s="50">
        <f>IF(F11="NZ",0,G11*F11)</f>
        <v>0</v>
      </c>
      <c r="I11" s="51" t="str">
        <f>IF(F11="NZ","Kommentar obligatorisch!","")</f>
        <v/>
      </c>
      <c r="J11" s="114" t="str">
        <f>IF(F11="NZ","X","")</f>
        <v/>
      </c>
      <c r="K11" s="147"/>
      <c r="L11" s="65">
        <f t="shared" ref="L11:L13" si="0">IF(AND(F11="nz",J11=""),D11,0)</f>
        <v>0</v>
      </c>
      <c r="M11" s="454">
        <f t="shared" ref="M11:M13" si="1">COUNTBLANK(I11) + COUNTIF(I11,"Kommentar obligatorisch!")</f>
        <v>1</v>
      </c>
      <c r="N11" s="148"/>
      <c r="O11" s="146"/>
      <c r="P11" s="146"/>
      <c r="Q11" s="146"/>
      <c r="R11" s="146"/>
      <c r="S11" s="146"/>
      <c r="T11" s="146"/>
      <c r="U11" s="146"/>
      <c r="V11" s="146"/>
      <c r="W11" s="146"/>
      <c r="X11" s="146"/>
    </row>
    <row r="12" spans="1:24" s="44" customFormat="1" ht="33.75" customHeight="1" outlineLevel="2">
      <c r="A12" s="149" t="s">
        <v>2</v>
      </c>
      <c r="B12" s="150" t="s">
        <v>656</v>
      </c>
      <c r="C12" s="902"/>
      <c r="D12" s="48">
        <v>1</v>
      </c>
      <c r="E12" s="48"/>
      <c r="F12" s="49">
        <v>0</v>
      </c>
      <c r="G12" s="48">
        <f>IF(AND(E12="K.O.",F12&lt;D12),0,1)</f>
        <v>1</v>
      </c>
      <c r="H12" s="50">
        <f t="shared" ref="H12:H13" si="2">IF(F12="NZ",0,G12*F12)</f>
        <v>0</v>
      </c>
      <c r="I12" s="51" t="str">
        <f>IF(F12="NZ","Kommentar obligatorisch!","")</f>
        <v/>
      </c>
      <c r="J12" s="114" t="str">
        <f t="shared" ref="J12:J13" si="3">IF(F12="NZ","X","")</f>
        <v/>
      </c>
      <c r="K12" s="147"/>
      <c r="L12" s="65">
        <f t="shared" si="0"/>
        <v>0</v>
      </c>
      <c r="M12" s="454">
        <f t="shared" si="1"/>
        <v>1</v>
      </c>
      <c r="N12" s="148"/>
      <c r="O12" s="146"/>
      <c r="P12" s="146"/>
      <c r="Q12" s="146"/>
      <c r="R12" s="146"/>
      <c r="S12" s="146"/>
      <c r="T12" s="146"/>
      <c r="U12" s="146"/>
      <c r="V12" s="146"/>
      <c r="W12" s="146"/>
      <c r="X12" s="146"/>
    </row>
    <row r="13" spans="1:24" s="44" customFormat="1" ht="33.75" customHeight="1" outlineLevel="2">
      <c r="A13" s="149" t="s">
        <v>631</v>
      </c>
      <c r="B13" s="151" t="s">
        <v>657</v>
      </c>
      <c r="C13" s="902"/>
      <c r="D13" s="48">
        <v>1</v>
      </c>
      <c r="E13" s="48"/>
      <c r="F13" s="152">
        <v>0</v>
      </c>
      <c r="G13" s="48">
        <f>IF(AND(E13="K.O.",F13&lt;D13),0,1)</f>
        <v>1</v>
      </c>
      <c r="H13" s="50">
        <f t="shared" si="2"/>
        <v>0</v>
      </c>
      <c r="I13" s="51" t="str">
        <f>IF(F13="NZ","Kommentar obligatorisch!","")</f>
        <v/>
      </c>
      <c r="J13" s="114" t="str">
        <f t="shared" si="3"/>
        <v/>
      </c>
      <c r="K13" s="147"/>
      <c r="L13" s="65">
        <f t="shared" si="0"/>
        <v>0</v>
      </c>
      <c r="M13" s="454">
        <f t="shared" si="1"/>
        <v>1</v>
      </c>
      <c r="N13" s="148"/>
      <c r="O13" s="146"/>
      <c r="P13" s="146"/>
      <c r="Q13" s="146"/>
      <c r="R13" s="146"/>
      <c r="S13" s="146"/>
      <c r="T13" s="146"/>
      <c r="U13" s="146"/>
      <c r="V13" s="146"/>
      <c r="W13" s="146"/>
      <c r="X13" s="146"/>
    </row>
    <row r="14" spans="1:24" s="44" customFormat="1" ht="33.75" customHeight="1" outlineLevel="2" thickBot="1">
      <c r="A14" s="149" t="s">
        <v>635</v>
      </c>
      <c r="B14" s="151" t="s">
        <v>741</v>
      </c>
      <c r="C14" s="903"/>
      <c r="D14" s="48">
        <v>1</v>
      </c>
      <c r="E14" s="48"/>
      <c r="F14" s="695">
        <v>0</v>
      </c>
      <c r="G14" s="48">
        <f>IF(AND(E14="K.O.",F14&lt;D14),0,1)</f>
        <v>1</v>
      </c>
      <c r="H14" s="699">
        <f t="shared" ref="H14" si="4">IF(F14="NZ",0,G14*F14)</f>
        <v>0</v>
      </c>
      <c r="I14" s="697" t="str">
        <f>IF(F14="NZ","Kommentar obligatorisch!","")</f>
        <v/>
      </c>
      <c r="J14" s="696" t="str">
        <f t="shared" ref="J14" si="5">IF(F14="NZ","X","")</f>
        <v/>
      </c>
      <c r="K14" s="147"/>
      <c r="L14" s="65">
        <f t="shared" ref="L14" si="6">IF(AND(F14="nz",J14=""),D14,0)</f>
        <v>0</v>
      </c>
      <c r="M14" s="698">
        <f t="shared" ref="M14" si="7">COUNTBLANK(I14) + COUNTIF(I14,"Kommentar obligatorisch!")</f>
        <v>1</v>
      </c>
      <c r="N14" s="148"/>
      <c r="O14" s="146"/>
      <c r="P14" s="146"/>
      <c r="Q14" s="146"/>
      <c r="R14" s="146"/>
      <c r="S14" s="146"/>
      <c r="T14" s="146"/>
      <c r="U14" s="146"/>
      <c r="V14" s="146"/>
      <c r="W14" s="146"/>
      <c r="X14" s="146"/>
    </row>
    <row r="15" spans="1:24" ht="50.1" customHeight="1" thickBot="1">
      <c r="A15" s="123" t="s">
        <v>146</v>
      </c>
      <c r="B15" s="709" t="str">
        <f>A5</f>
        <v>Tabelle IV: Sonstige Steuerungs- und Lenkungsmechanismen</v>
      </c>
      <c r="C15" s="710"/>
      <c r="D15" s="90">
        <f>D10+D11+D12+D13+D14-L15</f>
        <v>5</v>
      </c>
      <c r="E15" s="90">
        <f>COUNTIF(E9:E14,"K.O.")</f>
        <v>0</v>
      </c>
      <c r="F15" s="90">
        <f>COUNTIF(F10:F14,"NZ")</f>
        <v>0</v>
      </c>
      <c r="G15" s="90">
        <f>COUNTIF(G10:G14,"0")</f>
        <v>0</v>
      </c>
      <c r="H15" s="90">
        <f>SUM(H10:H14)</f>
        <v>0</v>
      </c>
      <c r="I15" s="91">
        <f>M16-M15</f>
        <v>0</v>
      </c>
      <c r="J15" s="694"/>
      <c r="K15" s="648" t="s">
        <v>380</v>
      </c>
      <c r="L15" s="705">
        <f>SUM(L9:L14)</f>
        <v>0</v>
      </c>
      <c r="M15" s="589">
        <f>SUM(M9:M14)</f>
        <v>5</v>
      </c>
    </row>
    <row r="16" spans="1:24">
      <c r="D16" s="67" t="s">
        <v>448</v>
      </c>
      <c r="E16" s="67" t="s">
        <v>131</v>
      </c>
      <c r="F16" s="67" t="s">
        <v>127</v>
      </c>
      <c r="G16" s="67" t="s">
        <v>132</v>
      </c>
      <c r="H16" s="67" t="s">
        <v>20</v>
      </c>
      <c r="I16" s="68" t="s">
        <v>147</v>
      </c>
      <c r="J16" s="68"/>
      <c r="L16" s="590" t="s">
        <v>453</v>
      </c>
      <c r="M16" s="584">
        <v>5</v>
      </c>
    </row>
    <row r="17" spans="1:10" ht="16.2" thickBot="1"/>
    <row r="18" spans="1:10" ht="16.8" thickTop="1" thickBot="1">
      <c r="F18" s="127"/>
      <c r="G18" s="97" t="s">
        <v>86</v>
      </c>
      <c r="H18" s="349">
        <f>H15</f>
        <v>0</v>
      </c>
    </row>
    <row r="19" spans="1:10" ht="16.2" thickTop="1">
      <c r="A19" s="139"/>
      <c r="B19" s="140"/>
    </row>
    <row r="20" spans="1:10">
      <c r="B20" s="70"/>
      <c r="H20" s="126"/>
      <c r="I20" s="142"/>
      <c r="J20" s="142"/>
    </row>
    <row r="21" spans="1:10">
      <c r="B21" s="141"/>
    </row>
    <row r="22" spans="1:10">
      <c r="A22" s="153"/>
      <c r="B22" s="69"/>
    </row>
    <row r="23" spans="1:10">
      <c r="A23" s="153"/>
      <c r="B23" s="69"/>
    </row>
    <row r="24" spans="1:10">
      <c r="A24" s="153"/>
      <c r="B24" s="69"/>
    </row>
    <row r="25" spans="1:10">
      <c r="A25" s="153"/>
      <c r="B25" s="69"/>
    </row>
    <row r="26" spans="1:10">
      <c r="A26" s="153"/>
      <c r="B26" s="69"/>
    </row>
    <row r="27" spans="1:10">
      <c r="A27" s="153"/>
      <c r="B27" s="154"/>
    </row>
    <row r="28" spans="1:10">
      <c r="A28" s="153"/>
      <c r="B28" s="69"/>
    </row>
    <row r="29" spans="1:10">
      <c r="A29" s="153"/>
      <c r="B29" s="69"/>
    </row>
    <row r="30" spans="1:10">
      <c r="A30" s="153"/>
      <c r="B30" s="69"/>
    </row>
    <row r="31" spans="1:10">
      <c r="A31" s="153"/>
      <c r="B31" s="69"/>
    </row>
    <row r="32" spans="1:10">
      <c r="A32" s="153"/>
      <c r="B32" s="69"/>
    </row>
    <row r="33" spans="1:2">
      <c r="A33" s="153"/>
      <c r="B33" s="143"/>
    </row>
    <row r="34" spans="1:2">
      <c r="A34" s="153"/>
      <c r="B34" s="143"/>
    </row>
  </sheetData>
  <sheetProtection algorithmName="SHA-512" hashValue="Q/zrZqPe7rFWCRu2YTJZob0sp8n86uQDOfO8+yaXOkZFdby8fr3s7GtMlT9jQjvnlHC1AoySae6SQjr51TI/yw==" saltValue="6W6tmMaWj78WowYiHWifTA==" spinCount="100000" sheet="1" formatColumns="0" formatRows="0" pivotTables="0"/>
  <mergeCells count="10">
    <mergeCell ref="B15:C15"/>
    <mergeCell ref="F6:G6"/>
    <mergeCell ref="A7:A8"/>
    <mergeCell ref="C7:C8"/>
    <mergeCell ref="B9:J9"/>
    <mergeCell ref="I7:I8"/>
    <mergeCell ref="E7:E8"/>
    <mergeCell ref="F7:F8"/>
    <mergeCell ref="B7:B8"/>
    <mergeCell ref="C10:C14"/>
  </mergeCells>
  <phoneticPr fontId="2" type="noConversion"/>
  <conditionalFormatting sqref="F10:F12">
    <cfRule type="containsText" dxfId="24" priority="47" operator="containsText" text="nz">
      <formula>NOT(ISERROR(SEARCH("nz",F10)))</formula>
    </cfRule>
  </conditionalFormatting>
  <conditionalFormatting sqref="F10:F14">
    <cfRule type="cellIs" dxfId="23" priority="48" operator="equal">
      <formula>0</formula>
    </cfRule>
  </conditionalFormatting>
  <conditionalFormatting sqref="F13:F14">
    <cfRule type="containsText" dxfId="22" priority="111" operator="containsText" text="nz">
      <formula>NOT(ISERROR(SEARCH("nz",F13)))</formula>
    </cfRule>
    <cfRule type="cellIs" dxfId="21" priority="112" operator="equal">
      <formula>0</formula>
    </cfRule>
  </conditionalFormatting>
  <conditionalFormatting sqref="G10:G14">
    <cfRule type="cellIs" dxfId="20" priority="137" operator="between">
      <formula>1</formula>
      <formula>15</formula>
    </cfRule>
    <cfRule type="cellIs" dxfId="19" priority="138" operator="equal">
      <formula>0</formula>
    </cfRule>
  </conditionalFormatting>
  <conditionalFormatting sqref="I10:I14">
    <cfRule type="containsText" dxfId="18" priority="69" operator="containsText" text="Kommentar obligatorisch!">
      <formula>NOT(ISERROR(SEARCH("Kommentar obligatorisch!",I10)))</formula>
    </cfRule>
    <cfRule type="containsText" dxfId="17" priority="70" operator="containsText" text="Kommentar optional">
      <formula>NOT(ISERROR(SEARCH("Kommentar optional",I10)))</formula>
    </cfRule>
    <cfRule type="cellIs" dxfId="16" priority="71" operator="equal">
      <formula>#REF!</formula>
    </cfRule>
    <cfRule type="containsText" dxfId="15" priority="72" operator="containsText" text="Kommentar obligatorisch">
      <formula>NOT(ISERROR(SEARCH("Kommentar obligatorisch",I10)))</formula>
    </cfRule>
    <cfRule type="containsText" dxfId="14" priority="73" operator="containsText" text="Kommentar fehlt!">
      <formula>NOT(ISERROR(SEARCH("Kommentar fehlt!",I10)))</formula>
    </cfRule>
  </conditionalFormatting>
  <pageMargins left="0.78740157480314965" right="0.51181102362204722" top="1.1811023622047245" bottom="0.78740157480314965" header="0.78740157480314965" footer="0.31496062992125984"/>
  <pageSetup paperSize="8" orientation="landscape" r:id="rId1"/>
  <headerFooter>
    <oddHeader>&amp;C&amp;"Times New Roman,Fett"Bewertungsmatrix</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Auswertungsgrundlage!$N$35:$N$37</xm:f>
          </x14:formula1>
          <xm:sqref>F10:F14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66CC"/>
    <pageSetUpPr autoPageBreaks="0"/>
  </sheetPr>
  <dimension ref="A1:Q26"/>
  <sheetViews>
    <sheetView showGridLines="0" showRowColHeaders="0" zoomScale="70" zoomScaleNormal="70" workbookViewId="0">
      <selection activeCell="E11" sqref="E11"/>
    </sheetView>
  </sheetViews>
  <sheetFormatPr defaultColWidth="11.44140625" defaultRowHeight="15.6"/>
  <cols>
    <col min="1" max="1" width="8.6640625" style="223" customWidth="1"/>
    <col min="2" max="2" width="35.6640625" style="223" customWidth="1"/>
    <col min="3" max="7" width="13.6640625" style="223" customWidth="1"/>
    <col min="8" max="8" width="10.6640625" style="223" customWidth="1"/>
    <col min="9" max="16" width="11.6640625" style="223" customWidth="1"/>
    <col min="17" max="17" width="27.6640625" style="223" customWidth="1"/>
    <col min="18" max="16384" width="11.44140625" style="223"/>
  </cols>
  <sheetData>
    <row r="1" spans="1:17" s="366" customFormat="1" ht="39">
      <c r="A1" s="376" t="s">
        <v>557</v>
      </c>
      <c r="B1" s="361"/>
      <c r="C1" s="362"/>
      <c r="D1" s="363"/>
      <c r="E1" s="364"/>
      <c r="F1" s="364"/>
      <c r="G1" s="361"/>
      <c r="H1" s="361"/>
      <c r="I1" s="365"/>
      <c r="J1" s="365"/>
      <c r="K1" s="365"/>
      <c r="L1" s="365"/>
      <c r="M1" s="365"/>
      <c r="N1" s="365"/>
      <c r="O1" s="365"/>
      <c r="P1" s="365"/>
      <c r="Q1" s="369"/>
    </row>
    <row r="2" spans="1:17" s="366" customFormat="1" ht="20.100000000000001" customHeight="1">
      <c r="A2" s="578"/>
      <c r="B2" s="568"/>
      <c r="C2" s="569"/>
      <c r="D2" s="570"/>
      <c r="E2" s="571"/>
      <c r="F2" s="571"/>
      <c r="G2" s="568"/>
      <c r="H2" s="568"/>
      <c r="I2" s="572"/>
      <c r="J2" s="572"/>
      <c r="K2" s="567" t="s">
        <v>661</v>
      </c>
      <c r="L2" s="566" t="s">
        <v>662</v>
      </c>
      <c r="M2" s="572"/>
      <c r="N2" s="572"/>
      <c r="O2" s="572"/>
      <c r="P2" s="572"/>
      <c r="Q2" s="573"/>
    </row>
    <row r="3" spans="1:17" ht="20.100000000000001" customHeight="1" thickBot="1">
      <c r="A3" s="128"/>
      <c r="B3" s="273"/>
      <c r="C3" s="274"/>
      <c r="D3" s="275"/>
      <c r="E3" s="273"/>
      <c r="F3" s="273"/>
      <c r="G3" s="273"/>
      <c r="H3" s="273"/>
      <c r="I3" s="272"/>
      <c r="J3" s="904" t="s">
        <v>479</v>
      </c>
      <c r="K3" s="904"/>
      <c r="L3" s="579" t="str">
        <f>'Allgemein (I)'!I3</f>
        <v xml:space="preserve">bitte auswählen </v>
      </c>
      <c r="M3" s="272"/>
      <c r="N3" s="272"/>
      <c r="O3" s="272"/>
      <c r="P3" s="272"/>
      <c r="Q3" s="441"/>
    </row>
    <row r="4" spans="1:17" ht="30" customHeight="1">
      <c r="I4" s="276" t="s">
        <v>107</v>
      </c>
    </row>
    <row r="5" spans="1:17" ht="24" thickBot="1">
      <c r="A5" s="466" t="s">
        <v>128</v>
      </c>
      <c r="B5" s="277"/>
      <c r="C5" s="277"/>
      <c r="D5" s="277"/>
      <c r="E5" s="277"/>
      <c r="F5" s="277"/>
      <c r="G5" s="277"/>
      <c r="I5" s="155" t="s">
        <v>106</v>
      </c>
      <c r="J5" s="278"/>
      <c r="K5" s="279" t="s">
        <v>105</v>
      </c>
      <c r="L5" s="278"/>
      <c r="M5" s="280" t="s">
        <v>104</v>
      </c>
      <c r="N5" s="278"/>
      <c r="O5" s="281" t="s">
        <v>103</v>
      </c>
    </row>
    <row r="6" spans="1:17" ht="30" customHeight="1" thickBot="1">
      <c r="A6" s="910" t="s">
        <v>419</v>
      </c>
      <c r="B6" s="911"/>
      <c r="C6" s="156" t="s">
        <v>108</v>
      </c>
      <c r="D6" s="157" t="s">
        <v>109</v>
      </c>
      <c r="E6" s="158" t="s">
        <v>668</v>
      </c>
      <c r="F6" s="158" t="s">
        <v>123</v>
      </c>
      <c r="G6" s="158" t="s">
        <v>667</v>
      </c>
      <c r="I6" s="282" t="s">
        <v>102</v>
      </c>
      <c r="J6" s="282"/>
      <c r="K6" s="283" t="s">
        <v>100</v>
      </c>
      <c r="L6" s="283" t="s">
        <v>99</v>
      </c>
    </row>
    <row r="7" spans="1:17" ht="16.2" thickBot="1">
      <c r="A7" s="159" t="s">
        <v>101</v>
      </c>
      <c r="B7" s="160" t="s">
        <v>78</v>
      </c>
      <c r="C7" s="161" t="s">
        <v>129</v>
      </c>
      <c r="D7" s="162" t="s">
        <v>129</v>
      </c>
      <c r="E7" s="162" t="s">
        <v>124</v>
      </c>
      <c r="F7" s="162" t="s">
        <v>124</v>
      </c>
      <c r="G7" s="162" t="s">
        <v>124</v>
      </c>
      <c r="H7" s="284"/>
      <c r="I7" s="912" t="s">
        <v>149</v>
      </c>
      <c r="J7" s="913"/>
      <c r="K7" s="914" t="s">
        <v>90</v>
      </c>
      <c r="L7" s="915"/>
      <c r="M7" s="916" t="s">
        <v>91</v>
      </c>
      <c r="N7" s="917"/>
      <c r="O7" s="908" t="s">
        <v>92</v>
      </c>
      <c r="P7" s="909"/>
    </row>
    <row r="8" spans="1:17">
      <c r="A8" s="163" t="s">
        <v>420</v>
      </c>
      <c r="B8" s="164" t="s">
        <v>666</v>
      </c>
      <c r="C8" s="165">
        <f>'Allgemein (I)'!D124</f>
        <v>105</v>
      </c>
      <c r="D8" s="166">
        <f>'Allgemein (I)'!H127</f>
        <v>0</v>
      </c>
      <c r="E8" s="167">
        <f>'Allgemein (I)'!G124</f>
        <v>10</v>
      </c>
      <c r="F8" s="167">
        <f>'Allgemein (I)'!F124</f>
        <v>0</v>
      </c>
      <c r="G8" s="167">
        <f>'Allgemein (I)'!I124</f>
        <v>0</v>
      </c>
      <c r="H8" s="285"/>
      <c r="I8" s="286">
        <f>C8*75%</f>
        <v>78.75</v>
      </c>
      <c r="J8" s="287">
        <f>C8</f>
        <v>105</v>
      </c>
      <c r="K8" s="288">
        <f>C8*50%</f>
        <v>52.5</v>
      </c>
      <c r="L8" s="288">
        <f>C8*75%</f>
        <v>78.75</v>
      </c>
      <c r="M8" s="289">
        <f>C8*26%</f>
        <v>27.3</v>
      </c>
      <c r="N8" s="289">
        <f>C8*50%</f>
        <v>52.5</v>
      </c>
      <c r="O8" s="290">
        <v>0</v>
      </c>
      <c r="P8" s="290">
        <f>C8*25%</f>
        <v>26.25</v>
      </c>
    </row>
    <row r="9" spans="1:17">
      <c r="A9" s="168" t="s">
        <v>421</v>
      </c>
      <c r="B9" s="169" t="s">
        <v>534</v>
      </c>
      <c r="C9" s="170"/>
      <c r="D9" s="171"/>
      <c r="E9" s="170"/>
      <c r="F9" s="170"/>
      <c r="G9" s="170"/>
      <c r="H9" s="285"/>
      <c r="I9" s="172"/>
      <c r="J9" s="173"/>
      <c r="K9" s="173"/>
      <c r="L9" s="173"/>
      <c r="M9" s="173"/>
      <c r="N9" s="173"/>
      <c r="O9" s="173"/>
      <c r="P9" s="174"/>
    </row>
    <row r="10" spans="1:17">
      <c r="A10" s="175" t="s">
        <v>422</v>
      </c>
      <c r="B10" s="176" t="s">
        <v>98</v>
      </c>
      <c r="C10" s="177">
        <f>'Sammlung (II)'!F37</f>
        <v>41</v>
      </c>
      <c r="D10" s="166">
        <f>'Sammlung (II)'!J40</f>
        <v>0</v>
      </c>
      <c r="E10" s="167">
        <f>'Sammlung (II)'!I37</f>
        <v>0</v>
      </c>
      <c r="F10" s="167">
        <f>'Sammlung (II)'!H37</f>
        <v>0</v>
      </c>
      <c r="G10" s="167">
        <f>'Sammlung (II)'!K37</f>
        <v>0</v>
      </c>
      <c r="H10" s="285"/>
      <c r="I10" s="286">
        <f>C10*75%</f>
        <v>30.75</v>
      </c>
      <c r="J10" s="291">
        <f>C10</f>
        <v>41</v>
      </c>
      <c r="K10" s="292">
        <f>C10*50%</f>
        <v>20.5</v>
      </c>
      <c r="L10" s="292">
        <f>C10*75%</f>
        <v>30.75</v>
      </c>
      <c r="M10" s="293">
        <f>C10*26%</f>
        <v>10.66</v>
      </c>
      <c r="N10" s="293">
        <f>C10*50%</f>
        <v>20.5</v>
      </c>
      <c r="O10" s="294">
        <v>0</v>
      </c>
      <c r="P10" s="294">
        <f>C10*25%</f>
        <v>10.25</v>
      </c>
    </row>
    <row r="11" spans="1:17" ht="20.100000000000001" customHeight="1">
      <c r="A11" s="175" t="s">
        <v>423</v>
      </c>
      <c r="B11" s="176" t="s">
        <v>97</v>
      </c>
      <c r="C11" s="177">
        <f>'Sammlung (II)'!F97</f>
        <v>72</v>
      </c>
      <c r="D11" s="166">
        <f>'Sammlung (II)'!J100</f>
        <v>0</v>
      </c>
      <c r="E11" s="167">
        <f>'Sammlung (II)'!I97</f>
        <v>13</v>
      </c>
      <c r="F11" s="167">
        <f>'Sammlung (II)'!H97</f>
        <v>0</v>
      </c>
      <c r="G11" s="167">
        <f>'Sammlung (II)'!K97</f>
        <v>0</v>
      </c>
      <c r="H11" s="285"/>
      <c r="I11" s="286">
        <f>C11*75%</f>
        <v>54</v>
      </c>
      <c r="J11" s="295">
        <f>C11</f>
        <v>72</v>
      </c>
      <c r="K11" s="296">
        <f>C11*50%</f>
        <v>36</v>
      </c>
      <c r="L11" s="296">
        <f>C11*75%</f>
        <v>54</v>
      </c>
      <c r="M11" s="297">
        <f>C11*26%</f>
        <v>18.72</v>
      </c>
      <c r="N11" s="297">
        <f>C11*50%</f>
        <v>36</v>
      </c>
      <c r="O11" s="298">
        <v>0</v>
      </c>
      <c r="P11" s="298">
        <f>C11*25%</f>
        <v>18</v>
      </c>
    </row>
    <row r="12" spans="1:17" ht="20.100000000000001" customHeight="1">
      <c r="A12" s="168" t="s">
        <v>424</v>
      </c>
      <c r="B12" s="176" t="s">
        <v>535</v>
      </c>
      <c r="C12" s="177">
        <f>'Gebühren (III)'!E32</f>
        <v>19</v>
      </c>
      <c r="D12" s="166">
        <f>'Gebühren (III)'!I35</f>
        <v>0</v>
      </c>
      <c r="E12" s="167">
        <f>'Gebühren (III)'!H32</f>
        <v>5</v>
      </c>
      <c r="F12" s="167">
        <f>'Gebühren (III)'!G32</f>
        <v>0</v>
      </c>
      <c r="G12" s="167">
        <f>'Gebühren (III)'!J32</f>
        <v>0</v>
      </c>
      <c r="H12" s="299"/>
      <c r="I12" s="286">
        <f>C12*75%</f>
        <v>14.25</v>
      </c>
      <c r="J12" s="295">
        <f>C12</f>
        <v>19</v>
      </c>
      <c r="K12" s="296">
        <f>C12*50%</f>
        <v>9.5</v>
      </c>
      <c r="L12" s="296">
        <f>C12*75%</f>
        <v>14.25</v>
      </c>
      <c r="M12" s="297">
        <f>C12*26%</f>
        <v>4.9400000000000004</v>
      </c>
      <c r="N12" s="297">
        <f>C12*50%</f>
        <v>9.5</v>
      </c>
      <c r="O12" s="298">
        <v>0</v>
      </c>
      <c r="P12" s="298">
        <f>C12*25%</f>
        <v>4.75</v>
      </c>
    </row>
    <row r="13" spans="1:17" ht="28.2" thickBot="1">
      <c r="A13" s="178" t="s">
        <v>425</v>
      </c>
      <c r="B13" s="176" t="s">
        <v>96</v>
      </c>
      <c r="C13" s="179">
        <f>'Lenkung (IV)'!D15</f>
        <v>5</v>
      </c>
      <c r="D13" s="180">
        <f>'Lenkung (IV)'!H18</f>
        <v>0</v>
      </c>
      <c r="E13" s="181">
        <f>'Lenkung (IV)'!G15</f>
        <v>0</v>
      </c>
      <c r="F13" s="181">
        <f>'Lenkung (IV)'!F15</f>
        <v>0</v>
      </c>
      <c r="G13" s="167">
        <f>'Lenkung (IV)'!I15</f>
        <v>0</v>
      </c>
      <c r="H13" s="285"/>
      <c r="I13" s="286">
        <f>C13*75%</f>
        <v>3.75</v>
      </c>
      <c r="J13" s="287">
        <f>C13</f>
        <v>5</v>
      </c>
      <c r="K13" s="288">
        <f>C13*50%</f>
        <v>2.5</v>
      </c>
      <c r="L13" s="288">
        <f>C13*75%</f>
        <v>3.75</v>
      </c>
      <c r="M13" s="289">
        <f>C13*26%</f>
        <v>1.3</v>
      </c>
      <c r="N13" s="289">
        <f>C13*50%</f>
        <v>2.5</v>
      </c>
      <c r="O13" s="290">
        <v>0</v>
      </c>
      <c r="P13" s="290">
        <f>C13*25%</f>
        <v>1.25</v>
      </c>
    </row>
    <row r="14" spans="1:17" ht="20.100000000000001" customHeight="1" thickBot="1">
      <c r="A14" s="322" t="s">
        <v>87</v>
      </c>
      <c r="B14" s="323"/>
      <c r="C14" s="324">
        <f>SUM(C8:C13)</f>
        <v>242</v>
      </c>
      <c r="D14" s="325">
        <f>SUM(D8:D13)</f>
        <v>0</v>
      </c>
      <c r="E14" s="322">
        <f>SUM(E8:E13)</f>
        <v>28</v>
      </c>
      <c r="F14" s="322">
        <f>SUM(F8:F13)</f>
        <v>0</v>
      </c>
      <c r="G14" s="322">
        <f>SUM(G8:G13)</f>
        <v>0</v>
      </c>
      <c r="I14" s="313">
        <f>(C14*75%)+0.1</f>
        <v>181.6</v>
      </c>
      <c r="J14" s="314">
        <f>C14</f>
        <v>242</v>
      </c>
      <c r="K14" s="315">
        <f>(C14*50%)+0.1</f>
        <v>121.1</v>
      </c>
      <c r="L14" s="315">
        <f>C14*75%</f>
        <v>181.5</v>
      </c>
      <c r="M14" s="316">
        <f>(C14*25%)+0.1</f>
        <v>60.6</v>
      </c>
      <c r="N14" s="316">
        <f>C14*50%</f>
        <v>121</v>
      </c>
      <c r="O14" s="317">
        <v>0</v>
      </c>
      <c r="P14" s="318">
        <f>C14*25%</f>
        <v>60.5</v>
      </c>
    </row>
    <row r="15" spans="1:17">
      <c r="E15" s="300"/>
      <c r="F15" s="300"/>
      <c r="I15" s="283" t="s">
        <v>95</v>
      </c>
    </row>
    <row r="16" spans="1:17" ht="18" customHeight="1"/>
    <row r="17" spans="1:8" ht="18" customHeight="1">
      <c r="B17" s="326" t="s">
        <v>417</v>
      </c>
      <c r="C17" s="282" t="s">
        <v>95</v>
      </c>
      <c r="H17" s="301"/>
    </row>
    <row r="18" spans="1:8" ht="18" customHeight="1">
      <c r="B18" s="302" t="s">
        <v>94</v>
      </c>
      <c r="C18" s="303" t="s">
        <v>93</v>
      </c>
      <c r="D18" s="304"/>
      <c r="E18" s="304" t="s">
        <v>89</v>
      </c>
    </row>
    <row r="19" spans="1:8" ht="18" customHeight="1">
      <c r="B19" s="305" t="s">
        <v>92</v>
      </c>
      <c r="C19" s="306">
        <f>O14</f>
        <v>0</v>
      </c>
      <c r="D19" s="307" t="s">
        <v>89</v>
      </c>
      <c r="E19" s="308">
        <f>P14</f>
        <v>60.5</v>
      </c>
      <c r="F19" s="309"/>
    </row>
    <row r="20" spans="1:8">
      <c r="B20" s="310" t="s">
        <v>91</v>
      </c>
      <c r="C20" s="306">
        <f>M14</f>
        <v>60.6</v>
      </c>
      <c r="D20" s="307" t="s">
        <v>89</v>
      </c>
      <c r="E20" s="308">
        <f>N14</f>
        <v>121</v>
      </c>
      <c r="F20" s="309"/>
    </row>
    <row r="21" spans="1:8">
      <c r="B21" s="311" t="s">
        <v>90</v>
      </c>
      <c r="C21" s="306">
        <f>K14</f>
        <v>121.1</v>
      </c>
      <c r="D21" s="307" t="s">
        <v>89</v>
      </c>
      <c r="E21" s="308">
        <f>L14</f>
        <v>181.5</v>
      </c>
      <c r="F21" s="309"/>
    </row>
    <row r="22" spans="1:8">
      <c r="B22" s="312" t="s">
        <v>149</v>
      </c>
      <c r="C22" s="306">
        <f>I14</f>
        <v>181.6</v>
      </c>
      <c r="D22" s="307" t="s">
        <v>89</v>
      </c>
      <c r="E22" s="308">
        <f>J14</f>
        <v>242</v>
      </c>
      <c r="F22" s="309"/>
    </row>
    <row r="24" spans="1:8" ht="32.25" customHeight="1">
      <c r="B24" s="182"/>
      <c r="C24" s="905" t="s">
        <v>429</v>
      </c>
      <c r="D24" s="906"/>
      <c r="E24" s="907"/>
    </row>
    <row r="26" spans="1:8">
      <c r="A26" s="267"/>
      <c r="B26" s="268"/>
    </row>
  </sheetData>
  <sheetProtection algorithmName="SHA-512" hashValue="3RhAN0VFIzLWZShzsW3istNKgx+iLQRMFhKSttGwLiBy8SLuEfQT80ak2e7kY6DE6u3bzzz2M4wUQVq25QL5nw==" saltValue="ebhI/gwZbHyMDoXpyrTOFA==" spinCount="100000" sheet="1" pivotTables="0"/>
  <mergeCells count="7">
    <mergeCell ref="J3:K3"/>
    <mergeCell ref="C24:E24"/>
    <mergeCell ref="O7:P7"/>
    <mergeCell ref="A6:B6"/>
    <mergeCell ref="I7:J7"/>
    <mergeCell ref="K7:L7"/>
    <mergeCell ref="M7:N7"/>
  </mergeCells>
  <conditionalFormatting sqref="D8 D10:D13">
    <cfRule type="cellIs" dxfId="13" priority="242" operator="between">
      <formula>$I8</formula>
      <formula>$J8</formula>
    </cfRule>
    <cfRule type="cellIs" dxfId="12" priority="243" operator="between">
      <formula>$K8</formula>
      <formula>$L8</formula>
    </cfRule>
    <cfRule type="cellIs" dxfId="11" priority="244" operator="between">
      <formula>$M8</formula>
      <formula>$N8</formula>
    </cfRule>
    <cfRule type="cellIs" dxfId="10" priority="245" operator="lessThanOrEqual">
      <formula>$P8</formula>
    </cfRule>
  </conditionalFormatting>
  <conditionalFormatting sqref="D14">
    <cfRule type="cellIs" dxfId="9" priority="344" operator="between">
      <formula>$I$14</formula>
      <formula>$J$14</formula>
    </cfRule>
    <cfRule type="cellIs" dxfId="8" priority="345" operator="between">
      <formula>$K$14</formula>
      <formula>$L$14</formula>
    </cfRule>
    <cfRule type="cellIs" dxfId="7" priority="346" operator="between">
      <formula>$M$14</formula>
      <formula>$N$14</formula>
    </cfRule>
    <cfRule type="cellIs" dxfId="6" priority="347" operator="between">
      <formula>$O$14</formula>
      <formula>$P$14</formula>
    </cfRule>
  </conditionalFormatting>
  <conditionalFormatting sqref="G8">
    <cfRule type="cellIs" dxfId="5" priority="10" operator="lessThan">
      <formula>$F$8</formula>
    </cfRule>
  </conditionalFormatting>
  <conditionalFormatting sqref="G10">
    <cfRule type="cellIs" dxfId="4" priority="9" operator="lessThan">
      <formula>$F$10</formula>
    </cfRule>
  </conditionalFormatting>
  <conditionalFormatting sqref="G11">
    <cfRule type="cellIs" dxfId="3" priority="8" operator="lessThan">
      <formula>$F$11</formula>
    </cfRule>
  </conditionalFormatting>
  <conditionalFormatting sqref="G12">
    <cfRule type="cellIs" dxfId="2" priority="7" operator="lessThan">
      <formula>$F$12</formula>
    </cfRule>
  </conditionalFormatting>
  <conditionalFormatting sqref="G13">
    <cfRule type="cellIs" dxfId="1" priority="6" operator="lessThan">
      <formula>$F$13</formula>
    </cfRule>
  </conditionalFormatting>
  <conditionalFormatting sqref="H8:H13">
    <cfRule type="expression" dxfId="0" priority="19">
      <formula>100</formula>
    </cfRule>
    <cfRule type="iconSet" priority="20">
      <iconSet iconSet="3TrafficLights2">
        <cfvo type="percent" val="0"/>
        <cfvo type="percent" val="33"/>
        <cfvo type="percent" val="67"/>
      </iconSet>
    </cfRule>
  </conditionalFormatting>
  <pageMargins left="0.78740157480314965" right="0.70866141732283472" top="1.1811023622047245" bottom="0.78740157480314965" header="0.78740157480314965"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54"/>
  <sheetViews>
    <sheetView topLeftCell="A31" workbookViewId="0">
      <selection activeCell="N56" sqref="N56"/>
    </sheetView>
  </sheetViews>
  <sheetFormatPr defaultColWidth="11.44140625" defaultRowHeight="15.6"/>
  <cols>
    <col min="1" max="1" width="25.88671875" style="16" customWidth="1"/>
    <col min="2" max="2" width="11.44140625" style="16"/>
    <col min="3" max="6" width="13.44140625" style="16" customWidth="1"/>
    <col min="7" max="7" width="11.5546875" style="16" bestFit="1" customWidth="1"/>
    <col min="8" max="8" width="7.5546875" style="16" customWidth="1"/>
    <col min="9" max="9" width="9" style="16" customWidth="1"/>
    <col min="10" max="13" width="4.88671875" style="16" bestFit="1" customWidth="1"/>
    <col min="14" max="16384" width="11.44140625" style="16"/>
  </cols>
  <sheetData>
    <row r="1" spans="1:19" ht="16.2">
      <c r="A1" s="42" t="s">
        <v>394</v>
      </c>
      <c r="B1" s="1"/>
      <c r="C1" s="2"/>
      <c r="D1" s="3"/>
      <c r="E1" s="4"/>
      <c r="F1" s="4"/>
      <c r="G1" s="1"/>
      <c r="H1" s="1"/>
      <c r="I1" s="12"/>
      <c r="J1" s="12"/>
      <c r="K1" s="12"/>
      <c r="L1" s="12"/>
      <c r="M1" s="12"/>
      <c r="N1" s="12"/>
      <c r="O1" s="12"/>
      <c r="P1" s="12"/>
      <c r="Q1" s="12"/>
      <c r="R1" s="29"/>
      <c r="S1" s="30"/>
    </row>
    <row r="2" spans="1:19" ht="16.2">
      <c r="A2" s="43" t="s">
        <v>21</v>
      </c>
      <c r="B2" s="5"/>
      <c r="C2" s="6"/>
      <c r="D2" s="7"/>
      <c r="E2" s="8"/>
      <c r="F2" s="8"/>
      <c r="G2" s="5"/>
      <c r="H2" s="5"/>
      <c r="I2" s="13"/>
      <c r="J2" s="13"/>
      <c r="K2" s="13"/>
      <c r="L2" s="13"/>
      <c r="M2" s="13"/>
      <c r="N2" s="13"/>
      <c r="O2" s="13"/>
      <c r="P2" s="13"/>
      <c r="Q2" s="13"/>
      <c r="R2" s="28"/>
      <c r="S2" s="31"/>
    </row>
    <row r="3" spans="1:19" ht="18.600000000000001" thickBot="1">
      <c r="A3" s="32" t="s">
        <v>22</v>
      </c>
      <c r="B3" s="9"/>
      <c r="C3" s="10"/>
      <c r="D3" s="11"/>
      <c r="E3" s="9"/>
      <c r="F3" s="14"/>
      <c r="G3" s="14"/>
      <c r="H3" s="14"/>
      <c r="I3" s="14"/>
      <c r="J3" s="14"/>
      <c r="K3" s="14"/>
      <c r="L3" s="14"/>
      <c r="M3" s="14"/>
      <c r="N3" s="14"/>
      <c r="O3" s="14"/>
      <c r="P3" s="14"/>
      <c r="Q3" s="15" t="s">
        <v>378</v>
      </c>
      <c r="R3" s="15"/>
      <c r="S3" s="27" t="str">
        <f>'Allgemein (I)'!I3</f>
        <v xml:space="preserve">bitte auswählen </v>
      </c>
    </row>
    <row r="4" spans="1:19" ht="9" customHeight="1"/>
    <row r="5" spans="1:19" ht="9" customHeight="1"/>
    <row r="6" spans="1:19" ht="9" customHeight="1"/>
    <row r="7" spans="1:19" ht="9" customHeight="1"/>
    <row r="8" spans="1:19" ht="9" customHeight="1"/>
    <row r="9" spans="1:19" ht="9" customHeight="1"/>
    <row r="10" spans="1:19" ht="9" customHeight="1">
      <c r="B10" s="17"/>
    </row>
    <row r="11" spans="1:19" ht="9" customHeight="1"/>
    <row r="12" spans="1:19" ht="21" customHeight="1">
      <c r="A12" s="16" t="s">
        <v>482</v>
      </c>
    </row>
    <row r="13" spans="1:19" ht="9" customHeight="1"/>
    <row r="14" spans="1:19" ht="9" customHeight="1"/>
    <row r="15" spans="1:19" ht="9" customHeight="1"/>
    <row r="16" spans="1:19" ht="9" customHeight="1"/>
    <row r="17" spans="11:11" ht="9" customHeight="1"/>
    <row r="18" spans="11:11" ht="9" customHeight="1"/>
    <row r="19" spans="11:11" ht="9" customHeight="1"/>
    <row r="20" spans="11:11" ht="9" customHeight="1">
      <c r="K20" s="18"/>
    </row>
    <row r="21" spans="11:11" ht="9" customHeight="1">
      <c r="K21" s="18"/>
    </row>
    <row r="22" spans="11:11" ht="9" customHeight="1"/>
    <row r="23" spans="11:11" ht="9" customHeight="1"/>
    <row r="24" spans="11:11" ht="9" customHeight="1"/>
    <row r="25" spans="11:11" ht="9" customHeight="1"/>
    <row r="26" spans="11:11" ht="9" customHeight="1"/>
    <row r="27" spans="11:11" ht="9" customHeight="1"/>
    <row r="28" spans="11:11" ht="9" customHeight="1"/>
    <row r="29" spans="11:11" ht="9" customHeight="1"/>
    <row r="30" spans="11:11" ht="9" customHeight="1"/>
    <row r="31" spans="11:11" ht="9" customHeight="1"/>
    <row r="32" spans="11:11" ht="9" customHeight="1"/>
    <row r="33" spans="1:19" ht="46.8">
      <c r="A33" s="40" t="s">
        <v>435</v>
      </c>
      <c r="B33" s="23" t="s">
        <v>390</v>
      </c>
      <c r="C33" s="24"/>
      <c r="D33" s="24" t="s">
        <v>391</v>
      </c>
      <c r="E33" s="24"/>
      <c r="F33" s="25"/>
      <c r="G33" s="33" t="s">
        <v>392</v>
      </c>
      <c r="H33" s="34"/>
      <c r="I33" s="34"/>
      <c r="J33" s="34"/>
      <c r="K33" s="34"/>
      <c r="L33" s="34"/>
      <c r="M33" s="35"/>
      <c r="N33" s="36" t="s">
        <v>434</v>
      </c>
      <c r="O33" s="37"/>
      <c r="P33" s="37"/>
      <c r="Q33" s="37"/>
      <c r="R33" s="37"/>
      <c r="S33" s="38"/>
    </row>
    <row r="34" spans="1:19">
      <c r="B34" s="39" t="s">
        <v>136</v>
      </c>
      <c r="C34" s="39" t="s">
        <v>137</v>
      </c>
      <c r="D34" s="39" t="s">
        <v>138</v>
      </c>
      <c r="E34" s="39" t="s">
        <v>139</v>
      </c>
      <c r="F34" s="39" t="s">
        <v>140</v>
      </c>
      <c r="G34" s="20" t="s">
        <v>141</v>
      </c>
      <c r="H34" s="20" t="s">
        <v>141</v>
      </c>
      <c r="I34" s="20" t="s">
        <v>141</v>
      </c>
      <c r="J34" s="20" t="s">
        <v>141</v>
      </c>
      <c r="K34" s="20" t="s">
        <v>141</v>
      </c>
      <c r="L34" s="20" t="s">
        <v>141</v>
      </c>
      <c r="M34" s="20" t="s">
        <v>141</v>
      </c>
      <c r="N34" s="21" t="s">
        <v>141</v>
      </c>
      <c r="O34" s="21" t="s">
        <v>385</v>
      </c>
      <c r="P34" s="21" t="s">
        <v>386</v>
      </c>
      <c r="Q34" s="21" t="s">
        <v>387</v>
      </c>
      <c r="R34" s="21" t="s">
        <v>388</v>
      </c>
      <c r="S34" s="21" t="s">
        <v>389</v>
      </c>
    </row>
    <row r="35" spans="1:19">
      <c r="B35" s="19">
        <v>0</v>
      </c>
      <c r="C35" s="19">
        <v>0</v>
      </c>
      <c r="D35" s="19">
        <v>0</v>
      </c>
      <c r="E35" s="19">
        <v>0</v>
      </c>
      <c r="F35" s="19">
        <v>0</v>
      </c>
      <c r="G35" s="19">
        <v>0</v>
      </c>
      <c r="H35" s="19">
        <v>0</v>
      </c>
      <c r="I35" s="19">
        <v>0</v>
      </c>
      <c r="J35" s="19">
        <v>0</v>
      </c>
      <c r="K35" s="19">
        <v>0</v>
      </c>
      <c r="L35" s="19">
        <v>0</v>
      </c>
      <c r="M35" s="19">
        <v>0</v>
      </c>
      <c r="N35" s="19">
        <v>0</v>
      </c>
      <c r="O35" s="19">
        <v>0</v>
      </c>
      <c r="P35" s="19">
        <v>0</v>
      </c>
      <c r="Q35" s="19">
        <v>0</v>
      </c>
      <c r="R35" s="19">
        <v>0</v>
      </c>
      <c r="S35" s="19">
        <v>0</v>
      </c>
    </row>
    <row r="36" spans="1:19">
      <c r="B36" s="19">
        <v>1</v>
      </c>
      <c r="C36" s="19">
        <v>1</v>
      </c>
      <c r="D36" s="19">
        <v>1</v>
      </c>
      <c r="E36" s="19">
        <v>1</v>
      </c>
      <c r="F36" s="19">
        <v>1</v>
      </c>
      <c r="G36" s="19">
        <v>1</v>
      </c>
      <c r="H36" s="19">
        <v>1</v>
      </c>
      <c r="I36" s="19">
        <v>2</v>
      </c>
      <c r="J36" s="19">
        <v>3</v>
      </c>
      <c r="K36" s="19">
        <v>4</v>
      </c>
      <c r="L36" s="19">
        <v>5</v>
      </c>
      <c r="M36" s="19">
        <v>6</v>
      </c>
      <c r="N36" s="19">
        <v>1</v>
      </c>
      <c r="O36" s="19">
        <v>2</v>
      </c>
      <c r="P36" s="19">
        <v>3</v>
      </c>
      <c r="Q36" s="19">
        <v>4</v>
      </c>
      <c r="R36" s="19">
        <v>5</v>
      </c>
      <c r="S36" s="19">
        <v>6</v>
      </c>
    </row>
    <row r="37" spans="1:19">
      <c r="B37" s="19">
        <v>2</v>
      </c>
      <c r="C37" s="19">
        <v>2</v>
      </c>
      <c r="D37" s="19">
        <v>2</v>
      </c>
      <c r="E37" s="19">
        <v>2</v>
      </c>
      <c r="F37" s="19">
        <v>2</v>
      </c>
      <c r="G37" s="19"/>
      <c r="H37" s="19"/>
      <c r="I37" s="19"/>
      <c r="J37" s="19"/>
      <c r="K37" s="19"/>
      <c r="L37" s="19"/>
      <c r="M37" s="19"/>
      <c r="N37" s="19" t="s">
        <v>120</v>
      </c>
      <c r="O37" s="19" t="s">
        <v>120</v>
      </c>
      <c r="P37" s="19" t="s">
        <v>120</v>
      </c>
      <c r="Q37" s="19" t="s">
        <v>120</v>
      </c>
      <c r="R37" s="19" t="s">
        <v>120</v>
      </c>
      <c r="S37" s="19" t="s">
        <v>120</v>
      </c>
    </row>
    <row r="38" spans="1:19">
      <c r="B38" s="19">
        <v>3</v>
      </c>
      <c r="C38" s="19">
        <v>3</v>
      </c>
      <c r="D38" s="19">
        <v>3</v>
      </c>
      <c r="E38" s="19">
        <v>3</v>
      </c>
      <c r="F38" s="19" t="s">
        <v>120</v>
      </c>
      <c r="G38" s="19"/>
      <c r="H38" s="19"/>
      <c r="I38" s="19"/>
      <c r="J38" s="19"/>
      <c r="K38" s="19"/>
      <c r="L38" s="19"/>
      <c r="M38" s="19"/>
      <c r="N38" s="19"/>
      <c r="O38" s="19"/>
      <c r="P38" s="19"/>
      <c r="Q38" s="19"/>
      <c r="R38" s="19"/>
      <c r="S38" s="19"/>
    </row>
    <row r="39" spans="1:19">
      <c r="B39" s="19">
        <v>4</v>
      </c>
      <c r="C39" s="19">
        <v>4</v>
      </c>
      <c r="D39" s="19">
        <v>4</v>
      </c>
      <c r="E39" s="19" t="s">
        <v>120</v>
      </c>
      <c r="F39" s="19"/>
      <c r="G39" s="19"/>
      <c r="H39" s="19"/>
      <c r="I39" s="19"/>
      <c r="J39" s="19"/>
      <c r="K39" s="19"/>
      <c r="L39" s="19"/>
      <c r="M39" s="19"/>
      <c r="N39" s="19"/>
      <c r="O39" s="19"/>
      <c r="P39" s="19"/>
      <c r="Q39" s="19"/>
      <c r="R39" s="19"/>
      <c r="S39" s="19"/>
    </row>
    <row r="40" spans="1:19">
      <c r="B40" s="19">
        <v>5</v>
      </c>
      <c r="C40" s="19">
        <v>5</v>
      </c>
      <c r="D40" s="19" t="s">
        <v>120</v>
      </c>
      <c r="E40" s="19"/>
      <c r="F40" s="19"/>
      <c r="G40" s="19"/>
      <c r="H40" s="19"/>
      <c r="I40" s="19"/>
      <c r="J40" s="19"/>
      <c r="K40" s="19"/>
      <c r="L40" s="19"/>
      <c r="M40" s="19"/>
      <c r="N40" s="19"/>
      <c r="O40" s="19"/>
      <c r="P40" s="19"/>
      <c r="Q40" s="19"/>
      <c r="R40" s="19"/>
      <c r="S40" s="19"/>
    </row>
    <row r="41" spans="1:19">
      <c r="B41" s="19">
        <v>6</v>
      </c>
      <c r="C41" s="19" t="s">
        <v>120</v>
      </c>
      <c r="D41" s="19"/>
      <c r="E41" s="19"/>
      <c r="F41" s="19"/>
      <c r="G41" s="19"/>
      <c r="H41" s="19"/>
      <c r="I41" s="19"/>
      <c r="J41" s="19"/>
      <c r="K41" s="19"/>
      <c r="L41" s="19"/>
      <c r="M41" s="19"/>
      <c r="N41" s="19"/>
      <c r="O41" s="19"/>
      <c r="P41" s="19"/>
      <c r="Q41" s="19"/>
      <c r="R41" s="19"/>
      <c r="S41" s="19"/>
    </row>
    <row r="42" spans="1:19">
      <c r="B42" s="19" t="s">
        <v>120</v>
      </c>
      <c r="C42" s="19"/>
      <c r="D42" s="19"/>
      <c r="E42" s="19"/>
      <c r="F42" s="19"/>
      <c r="G42" s="19"/>
      <c r="H42" s="19"/>
      <c r="I42" s="19"/>
      <c r="J42" s="19"/>
      <c r="K42" s="19"/>
      <c r="L42" s="19"/>
      <c r="M42" s="19"/>
      <c r="N42" s="19"/>
      <c r="O42" s="19"/>
      <c r="P42" s="19"/>
      <c r="Q42" s="19"/>
      <c r="R42" s="19"/>
      <c r="S42" s="19"/>
    </row>
    <row r="45" spans="1:19" ht="46.8">
      <c r="A45" s="41" t="s">
        <v>436</v>
      </c>
      <c r="B45" s="22" t="s">
        <v>398</v>
      </c>
      <c r="C45" s="22"/>
      <c r="D45" s="22"/>
      <c r="E45" s="22"/>
      <c r="F45" s="22"/>
      <c r="G45" s="22"/>
      <c r="H45" s="22"/>
      <c r="I45" s="22"/>
      <c r="J45" s="22"/>
      <c r="K45" s="22"/>
      <c r="L45" s="22"/>
      <c r="M45" s="22"/>
      <c r="N45" s="22"/>
    </row>
    <row r="46" spans="1:19">
      <c r="B46" s="26" t="s">
        <v>395</v>
      </c>
      <c r="C46" s="26" t="s">
        <v>396</v>
      </c>
      <c r="D46" s="26" t="s">
        <v>397</v>
      </c>
      <c r="E46" s="26" t="s">
        <v>418</v>
      </c>
      <c r="F46" s="26" t="s">
        <v>403</v>
      </c>
      <c r="G46" s="26" t="s">
        <v>399</v>
      </c>
      <c r="H46" s="26" t="s">
        <v>400</v>
      </c>
      <c r="I46" s="26" t="s">
        <v>401</v>
      </c>
      <c r="J46" s="26" t="s">
        <v>111</v>
      </c>
      <c r="K46" s="26" t="s">
        <v>402</v>
      </c>
      <c r="L46" s="26" t="s">
        <v>404</v>
      </c>
      <c r="M46" s="26" t="s">
        <v>405</v>
      </c>
      <c r="N46" s="26" t="s">
        <v>452</v>
      </c>
    </row>
    <row r="47" spans="1:19">
      <c r="B47" s="19">
        <v>0</v>
      </c>
      <c r="C47" s="19">
        <v>0</v>
      </c>
      <c r="D47" s="19">
        <v>0</v>
      </c>
      <c r="E47" s="19">
        <v>0</v>
      </c>
      <c r="F47" s="19">
        <v>0</v>
      </c>
      <c r="G47" s="19">
        <v>0</v>
      </c>
      <c r="H47" s="19">
        <v>0</v>
      </c>
      <c r="I47" s="19">
        <v>0</v>
      </c>
      <c r="J47" s="19">
        <v>0</v>
      </c>
      <c r="K47" s="19">
        <v>0</v>
      </c>
      <c r="L47" s="19">
        <v>0</v>
      </c>
      <c r="M47" s="19">
        <v>0</v>
      </c>
      <c r="N47" s="19">
        <v>0</v>
      </c>
      <c r="O47" s="16">
        <v>0</v>
      </c>
      <c r="P47" s="16">
        <v>0</v>
      </c>
      <c r="Q47" s="16">
        <v>0</v>
      </c>
      <c r="R47" s="16">
        <v>0</v>
      </c>
    </row>
    <row r="48" spans="1:19">
      <c r="B48" s="19">
        <v>2</v>
      </c>
      <c r="C48" s="19">
        <v>3</v>
      </c>
      <c r="D48" s="19">
        <v>1</v>
      </c>
      <c r="E48" s="19">
        <v>4</v>
      </c>
      <c r="F48" s="19">
        <v>2</v>
      </c>
      <c r="G48" s="19">
        <v>2</v>
      </c>
      <c r="H48" s="19">
        <v>2</v>
      </c>
      <c r="I48" s="19">
        <v>1</v>
      </c>
      <c r="J48" s="19">
        <v>1</v>
      </c>
      <c r="K48" s="19">
        <v>3</v>
      </c>
      <c r="L48" s="19">
        <v>5</v>
      </c>
      <c r="M48" s="19">
        <v>4</v>
      </c>
      <c r="N48" s="19">
        <v>3</v>
      </c>
      <c r="O48" s="16">
        <v>1</v>
      </c>
      <c r="P48" s="16">
        <v>2</v>
      </c>
      <c r="Q48" s="16">
        <v>2</v>
      </c>
      <c r="R48" s="16">
        <v>4</v>
      </c>
    </row>
    <row r="49" spans="2:18">
      <c r="B49" s="19">
        <v>3</v>
      </c>
      <c r="C49" s="19">
        <v>4</v>
      </c>
      <c r="D49" s="19">
        <v>2</v>
      </c>
      <c r="E49" s="19">
        <v>5</v>
      </c>
      <c r="F49" s="19">
        <v>3</v>
      </c>
      <c r="G49" s="19">
        <v>3</v>
      </c>
      <c r="H49" s="19">
        <v>3</v>
      </c>
      <c r="I49" s="19">
        <v>2</v>
      </c>
      <c r="J49" s="19">
        <v>2</v>
      </c>
      <c r="K49" s="19">
        <v>4</v>
      </c>
      <c r="L49" s="19">
        <v>6</v>
      </c>
      <c r="M49" s="19">
        <v>5</v>
      </c>
      <c r="N49" s="19">
        <v>6</v>
      </c>
      <c r="O49" s="16">
        <v>3</v>
      </c>
      <c r="P49" s="16">
        <v>3</v>
      </c>
      <c r="Q49" s="16">
        <v>4</v>
      </c>
      <c r="R49" s="16">
        <v>6</v>
      </c>
    </row>
    <row r="50" spans="2:18">
      <c r="B50" s="19">
        <v>4</v>
      </c>
      <c r="C50" s="19">
        <v>5</v>
      </c>
      <c r="D50" s="19">
        <v>3</v>
      </c>
      <c r="E50" s="19">
        <v>6</v>
      </c>
      <c r="F50" s="19">
        <v>5</v>
      </c>
      <c r="G50" s="19">
        <v>4</v>
      </c>
      <c r="H50" s="19">
        <v>4</v>
      </c>
      <c r="I50" s="19">
        <v>3</v>
      </c>
      <c r="J50" s="19">
        <v>3</v>
      </c>
      <c r="K50" s="19" t="s">
        <v>120</v>
      </c>
      <c r="L50" s="19" t="s">
        <v>120</v>
      </c>
      <c r="M50" s="19" t="s">
        <v>120</v>
      </c>
      <c r="N50" s="19" t="s">
        <v>120</v>
      </c>
      <c r="O50" s="16">
        <v>5</v>
      </c>
      <c r="P50" s="16">
        <v>4</v>
      </c>
    </row>
    <row r="51" spans="2:18">
      <c r="B51" s="19">
        <v>5</v>
      </c>
      <c r="C51" s="18">
        <v>6</v>
      </c>
      <c r="D51" s="19">
        <v>4</v>
      </c>
      <c r="E51" s="19" t="s">
        <v>120</v>
      </c>
      <c r="F51" s="18">
        <v>6</v>
      </c>
      <c r="G51" s="19">
        <v>5</v>
      </c>
      <c r="H51" s="19">
        <v>5</v>
      </c>
      <c r="I51" s="19">
        <v>4</v>
      </c>
      <c r="J51" s="19" t="s">
        <v>120</v>
      </c>
      <c r="K51" s="19"/>
      <c r="L51" s="19"/>
      <c r="O51" s="16">
        <v>6</v>
      </c>
      <c r="P51" s="16">
        <v>6</v>
      </c>
    </row>
    <row r="52" spans="2:18">
      <c r="B52" s="19">
        <v>6</v>
      </c>
      <c r="C52" s="19" t="s">
        <v>120</v>
      </c>
      <c r="D52" s="19" t="s">
        <v>120</v>
      </c>
      <c r="E52" s="19"/>
      <c r="F52" s="19" t="s">
        <v>120</v>
      </c>
      <c r="G52" s="19" t="s">
        <v>120</v>
      </c>
      <c r="H52" s="19">
        <v>6</v>
      </c>
      <c r="I52" s="19" t="s">
        <v>120</v>
      </c>
      <c r="J52" s="19"/>
      <c r="K52" s="19"/>
      <c r="L52" s="19"/>
      <c r="O52" s="16" t="s">
        <v>120</v>
      </c>
      <c r="P52" s="16" t="s">
        <v>120</v>
      </c>
    </row>
    <row r="53" spans="2:18">
      <c r="B53" s="19" t="s">
        <v>120</v>
      </c>
      <c r="D53" s="19"/>
      <c r="E53" s="19"/>
      <c r="G53" s="19"/>
      <c r="H53" s="19" t="s">
        <v>120</v>
      </c>
      <c r="I53" s="19"/>
      <c r="J53" s="19"/>
      <c r="K53" s="19"/>
      <c r="L53" s="19"/>
    </row>
    <row r="54" spans="2:18">
      <c r="C54" s="19"/>
      <c r="D54" s="19"/>
      <c r="E54" s="19"/>
      <c r="F54" s="19"/>
    </row>
  </sheetData>
  <sheetProtection algorithmName="SHA-512" hashValue="dWTNJDQVJpJppcNXP6d0+GswZzhoVbHNUh4CVVU+FR5GQkf+poLvRatrqulveCCnXtXcyxZg6MMOeN6mQtHfLQ==" saltValue="9WNT1IIgp6rnSZh4dx/cuA==" spinCount="100000" sheet="1" objects="1" scenarios="1"/>
  <phoneticPr fontId="2" type="noConversion"/>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102"/>
  <sheetViews>
    <sheetView topLeftCell="A77" workbookViewId="0">
      <selection activeCell="A96" sqref="A96:XFD96"/>
    </sheetView>
  </sheetViews>
  <sheetFormatPr defaultColWidth="8.88671875" defaultRowHeight="14.4"/>
  <cols>
    <col min="1" max="1" width="13.88671875" style="66" customWidth="1"/>
    <col min="2" max="2" width="25.33203125" style="66" customWidth="1"/>
    <col min="3" max="4" width="13.88671875" style="66" customWidth="1"/>
    <col min="5" max="5" width="50.88671875" style="66" customWidth="1"/>
    <col min="6" max="16384" width="8.88671875" style="66"/>
  </cols>
  <sheetData>
    <row r="1" spans="1:5" s="184" customFormat="1" ht="28.8">
      <c r="A1" s="183" t="s">
        <v>152</v>
      </c>
      <c r="B1" s="183" t="s">
        <v>151</v>
      </c>
      <c r="C1" s="183" t="s">
        <v>153</v>
      </c>
      <c r="D1" s="183" t="s">
        <v>154</v>
      </c>
      <c r="E1" s="183" t="s">
        <v>155</v>
      </c>
    </row>
    <row r="2" spans="1:5" s="184" customFormat="1">
      <c r="A2" s="184" t="s">
        <v>449</v>
      </c>
      <c r="B2" s="185" t="s">
        <v>450</v>
      </c>
    </row>
    <row r="3" spans="1:5">
      <c r="A3" s="186" t="s">
        <v>157</v>
      </c>
      <c r="B3" s="186" t="s">
        <v>156</v>
      </c>
      <c r="C3" s="186" t="s">
        <v>158</v>
      </c>
      <c r="D3" s="186" t="s">
        <v>159</v>
      </c>
      <c r="E3" s="186" t="s">
        <v>160</v>
      </c>
    </row>
    <row r="4" spans="1:5">
      <c r="A4" s="186" t="s">
        <v>162</v>
      </c>
      <c r="B4" s="186" t="s">
        <v>161</v>
      </c>
      <c r="C4" s="186" t="s">
        <v>163</v>
      </c>
      <c r="D4" s="186" t="s">
        <v>159</v>
      </c>
      <c r="E4" s="186" t="s">
        <v>164</v>
      </c>
    </row>
    <row r="5" spans="1:5">
      <c r="A5" s="186" t="s">
        <v>166</v>
      </c>
      <c r="B5" s="186" t="s">
        <v>165</v>
      </c>
      <c r="C5" s="186" t="s">
        <v>158</v>
      </c>
      <c r="D5" s="186" t="s">
        <v>159</v>
      </c>
      <c r="E5" s="186" t="s">
        <v>167</v>
      </c>
    </row>
    <row r="6" spans="1:5">
      <c r="A6" s="186" t="s">
        <v>169</v>
      </c>
      <c r="B6" s="186" t="s">
        <v>168</v>
      </c>
      <c r="C6" s="186" t="s">
        <v>163</v>
      </c>
      <c r="D6" s="186" t="s">
        <v>159</v>
      </c>
      <c r="E6" s="186" t="s">
        <v>164</v>
      </c>
    </row>
    <row r="7" spans="1:5">
      <c r="A7" s="186" t="s">
        <v>171</v>
      </c>
      <c r="B7" s="186" t="s">
        <v>170</v>
      </c>
      <c r="C7" s="186" t="s">
        <v>172</v>
      </c>
      <c r="D7" s="186" t="s">
        <v>173</v>
      </c>
      <c r="E7" s="186" t="s">
        <v>174</v>
      </c>
    </row>
    <row r="8" spans="1:5">
      <c r="A8" s="186" t="s">
        <v>176</v>
      </c>
      <c r="B8" s="186" t="s">
        <v>175</v>
      </c>
      <c r="C8" s="186" t="s">
        <v>173</v>
      </c>
      <c r="D8" s="186" t="s">
        <v>159</v>
      </c>
      <c r="E8" s="186" t="s">
        <v>177</v>
      </c>
    </row>
    <row r="9" spans="1:5">
      <c r="A9" s="186" t="s">
        <v>179</v>
      </c>
      <c r="B9" s="186" t="s">
        <v>178</v>
      </c>
      <c r="C9" s="186" t="s">
        <v>158</v>
      </c>
      <c r="D9" s="186" t="s">
        <v>159</v>
      </c>
      <c r="E9" s="186" t="s">
        <v>160</v>
      </c>
    </row>
    <row r="10" spans="1:5">
      <c r="A10" s="186" t="s">
        <v>181</v>
      </c>
      <c r="B10" s="186" t="s">
        <v>180</v>
      </c>
      <c r="C10" s="186" t="s">
        <v>163</v>
      </c>
      <c r="D10" s="186" t="s">
        <v>159</v>
      </c>
      <c r="E10" s="186" t="s">
        <v>182</v>
      </c>
    </row>
    <row r="11" spans="1:5">
      <c r="A11" s="186" t="s">
        <v>184</v>
      </c>
      <c r="B11" s="186" t="s">
        <v>183</v>
      </c>
      <c r="C11" s="186" t="s">
        <v>158</v>
      </c>
      <c r="D11" s="186" t="s">
        <v>159</v>
      </c>
      <c r="E11" s="186" t="s">
        <v>185</v>
      </c>
    </row>
    <row r="12" spans="1:5">
      <c r="A12" s="186" t="s">
        <v>187</v>
      </c>
      <c r="B12" s="186" t="s">
        <v>186</v>
      </c>
      <c r="C12" s="186" t="s">
        <v>163</v>
      </c>
      <c r="D12" s="186" t="s">
        <v>159</v>
      </c>
      <c r="E12" s="186" t="s">
        <v>182</v>
      </c>
    </row>
    <row r="13" spans="1:5">
      <c r="A13" s="186" t="s">
        <v>189</v>
      </c>
      <c r="B13" s="186" t="s">
        <v>188</v>
      </c>
      <c r="C13" s="186" t="s">
        <v>158</v>
      </c>
      <c r="D13" s="186" t="s">
        <v>159</v>
      </c>
      <c r="E13" s="186" t="s">
        <v>190</v>
      </c>
    </row>
    <row r="14" spans="1:5">
      <c r="A14" s="186" t="s">
        <v>192</v>
      </c>
      <c r="B14" s="186" t="s">
        <v>191</v>
      </c>
      <c r="C14" s="186" t="s">
        <v>158</v>
      </c>
      <c r="D14" s="186" t="s">
        <v>159</v>
      </c>
      <c r="E14" s="186" t="s">
        <v>160</v>
      </c>
    </row>
    <row r="15" spans="1:5">
      <c r="A15" s="186" t="s">
        <v>193</v>
      </c>
      <c r="B15" s="186" t="s">
        <v>743</v>
      </c>
      <c r="C15" s="186" t="s">
        <v>163</v>
      </c>
      <c r="D15" s="186" t="s">
        <v>159</v>
      </c>
      <c r="E15" s="186" t="s">
        <v>194</v>
      </c>
    </row>
    <row r="16" spans="1:5">
      <c r="A16" s="186" t="s">
        <v>196</v>
      </c>
      <c r="B16" s="186" t="s">
        <v>195</v>
      </c>
      <c r="C16" s="186" t="s">
        <v>158</v>
      </c>
      <c r="D16" s="186" t="s">
        <v>159</v>
      </c>
      <c r="E16" s="186" t="s">
        <v>197</v>
      </c>
    </row>
    <row r="17" spans="1:5">
      <c r="A17" s="186" t="s">
        <v>199</v>
      </c>
      <c r="B17" s="186" t="s">
        <v>198</v>
      </c>
      <c r="C17" s="186" t="s">
        <v>158</v>
      </c>
      <c r="D17" s="186" t="s">
        <v>159</v>
      </c>
      <c r="E17" s="186" t="s">
        <v>185</v>
      </c>
    </row>
    <row r="18" spans="1:5">
      <c r="A18" s="186" t="s">
        <v>201</v>
      </c>
      <c r="B18" s="186" t="s">
        <v>200</v>
      </c>
      <c r="C18" s="186" t="s">
        <v>163</v>
      </c>
      <c r="D18" s="186" t="s">
        <v>159</v>
      </c>
      <c r="E18" s="186" t="s">
        <v>164</v>
      </c>
    </row>
    <row r="19" spans="1:5">
      <c r="A19" s="186" t="s">
        <v>203</v>
      </c>
      <c r="B19" s="186" t="s">
        <v>202</v>
      </c>
      <c r="C19" s="186" t="s">
        <v>173</v>
      </c>
      <c r="D19" s="186" t="s">
        <v>159</v>
      </c>
      <c r="E19" s="186" t="s">
        <v>204</v>
      </c>
    </row>
    <row r="20" spans="1:5">
      <c r="A20" s="186" t="s">
        <v>206</v>
      </c>
      <c r="B20" s="186" t="s">
        <v>205</v>
      </c>
      <c r="C20" s="186" t="s">
        <v>163</v>
      </c>
      <c r="D20" s="186" t="s">
        <v>159</v>
      </c>
      <c r="E20" s="186" t="s">
        <v>207</v>
      </c>
    </row>
    <row r="21" spans="1:5">
      <c r="A21" s="186" t="s">
        <v>209</v>
      </c>
      <c r="B21" s="186" t="s">
        <v>208</v>
      </c>
      <c r="C21" s="186" t="s">
        <v>158</v>
      </c>
      <c r="D21" s="186" t="s">
        <v>159</v>
      </c>
      <c r="E21" s="186" t="s">
        <v>160</v>
      </c>
    </row>
    <row r="22" spans="1:5">
      <c r="A22" s="186" t="s">
        <v>211</v>
      </c>
      <c r="B22" s="186" t="s">
        <v>210</v>
      </c>
      <c r="C22" s="186" t="s">
        <v>173</v>
      </c>
      <c r="D22" s="186" t="s">
        <v>159</v>
      </c>
      <c r="E22" s="186" t="s">
        <v>212</v>
      </c>
    </row>
    <row r="23" spans="1:5">
      <c r="A23" s="186" t="s">
        <v>214</v>
      </c>
      <c r="B23" s="186" t="s">
        <v>213</v>
      </c>
      <c r="C23" s="186" t="s">
        <v>173</v>
      </c>
      <c r="D23" s="186" t="s">
        <v>159</v>
      </c>
      <c r="E23" s="186" t="s">
        <v>159</v>
      </c>
    </row>
    <row r="24" spans="1:5">
      <c r="A24" s="186" t="s">
        <v>216</v>
      </c>
      <c r="B24" s="186" t="s">
        <v>215</v>
      </c>
      <c r="C24" s="186" t="s">
        <v>173</v>
      </c>
      <c r="D24" s="186" t="s">
        <v>159</v>
      </c>
      <c r="E24" s="186" t="s">
        <v>177</v>
      </c>
    </row>
    <row r="25" spans="1:5">
      <c r="A25" s="186" t="s">
        <v>218</v>
      </c>
      <c r="B25" s="186" t="s">
        <v>217</v>
      </c>
      <c r="C25" s="186" t="s">
        <v>163</v>
      </c>
      <c r="D25" s="186" t="s">
        <v>159</v>
      </c>
      <c r="E25" s="186" t="s">
        <v>182</v>
      </c>
    </row>
    <row r="26" spans="1:5">
      <c r="A26" s="186" t="s">
        <v>220</v>
      </c>
      <c r="B26" s="186" t="s">
        <v>219</v>
      </c>
      <c r="C26" s="186" t="s">
        <v>158</v>
      </c>
      <c r="D26" s="186" t="s">
        <v>159</v>
      </c>
      <c r="E26" s="186" t="s">
        <v>167</v>
      </c>
    </row>
    <row r="27" spans="1:5">
      <c r="A27" s="186" t="s">
        <v>222</v>
      </c>
      <c r="B27" s="186" t="s">
        <v>221</v>
      </c>
      <c r="C27" s="186" t="s">
        <v>158</v>
      </c>
      <c r="D27" s="186" t="s">
        <v>159</v>
      </c>
      <c r="E27" s="186" t="s">
        <v>160</v>
      </c>
    </row>
    <row r="28" spans="1:5">
      <c r="A28" s="186" t="s">
        <v>224</v>
      </c>
      <c r="B28" s="186" t="s">
        <v>223</v>
      </c>
      <c r="C28" s="186" t="s">
        <v>173</v>
      </c>
      <c r="D28" s="186" t="s">
        <v>159</v>
      </c>
      <c r="E28" s="186" t="s">
        <v>225</v>
      </c>
    </row>
    <row r="29" spans="1:5">
      <c r="A29" s="186" t="s">
        <v>227</v>
      </c>
      <c r="B29" s="186" t="s">
        <v>226</v>
      </c>
      <c r="C29" s="186" t="s">
        <v>158</v>
      </c>
      <c r="D29" s="186" t="s">
        <v>159</v>
      </c>
      <c r="E29" s="186" t="s">
        <v>190</v>
      </c>
    </row>
    <row r="30" spans="1:5">
      <c r="A30" s="186" t="s">
        <v>229</v>
      </c>
      <c r="B30" s="186" t="s">
        <v>228</v>
      </c>
      <c r="C30" s="186" t="s">
        <v>158</v>
      </c>
      <c r="D30" s="186" t="s">
        <v>159</v>
      </c>
      <c r="E30" s="186" t="s">
        <v>160</v>
      </c>
    </row>
    <row r="31" spans="1:5">
      <c r="A31" s="186" t="s">
        <v>231</v>
      </c>
      <c r="B31" s="186" t="s">
        <v>230</v>
      </c>
      <c r="C31" s="186" t="s">
        <v>158</v>
      </c>
      <c r="D31" s="186" t="s">
        <v>159</v>
      </c>
      <c r="E31" s="186" t="s">
        <v>160</v>
      </c>
    </row>
    <row r="32" spans="1:5">
      <c r="A32" s="186" t="s">
        <v>233</v>
      </c>
      <c r="B32" s="186" t="s">
        <v>232</v>
      </c>
      <c r="C32" s="186" t="s">
        <v>158</v>
      </c>
      <c r="D32" s="186" t="s">
        <v>159</v>
      </c>
      <c r="E32" s="186" t="s">
        <v>185</v>
      </c>
    </row>
    <row r="33" spans="1:5">
      <c r="A33" s="186" t="s">
        <v>235</v>
      </c>
      <c r="B33" s="186" t="s">
        <v>234</v>
      </c>
      <c r="C33" s="186" t="s">
        <v>163</v>
      </c>
      <c r="D33" s="186" t="s">
        <v>159</v>
      </c>
      <c r="E33" s="186" t="s">
        <v>182</v>
      </c>
    </row>
    <row r="34" spans="1:5">
      <c r="A34" s="186" t="s">
        <v>237</v>
      </c>
      <c r="B34" s="186" t="s">
        <v>236</v>
      </c>
      <c r="C34" s="186" t="s">
        <v>173</v>
      </c>
      <c r="D34" s="186" t="s">
        <v>159</v>
      </c>
      <c r="E34" s="186" t="s">
        <v>159</v>
      </c>
    </row>
    <row r="35" spans="1:5">
      <c r="A35" s="186" t="s">
        <v>239</v>
      </c>
      <c r="B35" s="186" t="s">
        <v>238</v>
      </c>
      <c r="C35" s="186" t="s">
        <v>172</v>
      </c>
      <c r="D35" s="186" t="s">
        <v>173</v>
      </c>
      <c r="E35" s="186" t="s">
        <v>174</v>
      </c>
    </row>
    <row r="36" spans="1:5">
      <c r="A36" s="186" t="s">
        <v>241</v>
      </c>
      <c r="B36" s="186" t="s">
        <v>240</v>
      </c>
      <c r="C36" s="186" t="s">
        <v>158</v>
      </c>
      <c r="D36" s="186" t="s">
        <v>159</v>
      </c>
      <c r="E36" s="186" t="s">
        <v>190</v>
      </c>
    </row>
    <row r="37" spans="1:5">
      <c r="A37" s="186" t="s">
        <v>243</v>
      </c>
      <c r="B37" s="186" t="s">
        <v>242</v>
      </c>
      <c r="C37" s="186" t="s">
        <v>163</v>
      </c>
      <c r="D37" s="186" t="s">
        <v>159</v>
      </c>
      <c r="E37" s="186" t="s">
        <v>182</v>
      </c>
    </row>
    <row r="38" spans="1:5">
      <c r="A38" s="186" t="s">
        <v>244</v>
      </c>
      <c r="B38" s="186" t="s">
        <v>742</v>
      </c>
      <c r="C38" s="186" t="s">
        <v>158</v>
      </c>
      <c r="D38" s="186" t="s">
        <v>159</v>
      </c>
      <c r="E38" s="186" t="s">
        <v>167</v>
      </c>
    </row>
    <row r="39" spans="1:5">
      <c r="A39" s="186" t="s">
        <v>245</v>
      </c>
      <c r="B39" s="186" t="s">
        <v>511</v>
      </c>
      <c r="C39" s="186" t="s">
        <v>173</v>
      </c>
      <c r="D39" s="186" t="s">
        <v>159</v>
      </c>
      <c r="E39" s="186" t="s">
        <v>159</v>
      </c>
    </row>
    <row r="40" spans="1:5">
      <c r="A40" s="186" t="s">
        <v>247</v>
      </c>
      <c r="B40" s="186" t="s">
        <v>246</v>
      </c>
      <c r="C40" s="186" t="s">
        <v>158</v>
      </c>
      <c r="D40" s="186" t="s">
        <v>159</v>
      </c>
      <c r="E40" s="186" t="s">
        <v>185</v>
      </c>
    </row>
    <row r="41" spans="1:5">
      <c r="A41" s="186" t="s">
        <v>249</v>
      </c>
      <c r="B41" s="186" t="s">
        <v>248</v>
      </c>
      <c r="C41" s="186" t="s">
        <v>158</v>
      </c>
      <c r="D41" s="186" t="s">
        <v>159</v>
      </c>
      <c r="E41" s="186" t="s">
        <v>159</v>
      </c>
    </row>
    <row r="42" spans="1:5">
      <c r="A42" s="186" t="s">
        <v>251</v>
      </c>
      <c r="B42" s="186" t="s">
        <v>250</v>
      </c>
      <c r="C42" s="186" t="s">
        <v>173</v>
      </c>
      <c r="D42" s="186" t="s">
        <v>159</v>
      </c>
      <c r="E42" s="186" t="s">
        <v>252</v>
      </c>
    </row>
    <row r="43" spans="1:5">
      <c r="A43" s="186" t="s">
        <v>254</v>
      </c>
      <c r="B43" s="186" t="s">
        <v>253</v>
      </c>
      <c r="C43" s="186" t="s">
        <v>163</v>
      </c>
      <c r="D43" s="186" t="s">
        <v>159</v>
      </c>
      <c r="E43" s="186" t="s">
        <v>164</v>
      </c>
    </row>
    <row r="44" spans="1:5">
      <c r="A44" s="186" t="s">
        <v>256</v>
      </c>
      <c r="B44" s="186" t="s">
        <v>255</v>
      </c>
      <c r="C44" s="186" t="s">
        <v>173</v>
      </c>
      <c r="D44" s="186" t="s">
        <v>159</v>
      </c>
      <c r="E44" s="186" t="s">
        <v>257</v>
      </c>
    </row>
    <row r="45" spans="1:5">
      <c r="A45" s="186" t="s">
        <v>259</v>
      </c>
      <c r="B45" s="186" t="s">
        <v>258</v>
      </c>
      <c r="C45" s="186" t="s">
        <v>173</v>
      </c>
      <c r="D45" s="186" t="s">
        <v>159</v>
      </c>
      <c r="E45" s="186" t="s">
        <v>260</v>
      </c>
    </row>
    <row r="46" spans="1:5">
      <c r="A46" s="186" t="s">
        <v>262</v>
      </c>
      <c r="B46" s="186" t="s">
        <v>261</v>
      </c>
      <c r="C46" s="186" t="s">
        <v>172</v>
      </c>
      <c r="D46" s="186" t="s">
        <v>173</v>
      </c>
      <c r="E46" s="186" t="s">
        <v>174</v>
      </c>
    </row>
    <row r="47" spans="1:5">
      <c r="A47" s="186" t="s">
        <v>264</v>
      </c>
      <c r="B47" s="186" t="s">
        <v>263</v>
      </c>
      <c r="C47" s="186" t="s">
        <v>158</v>
      </c>
      <c r="D47" s="186" t="s">
        <v>159</v>
      </c>
      <c r="E47" s="186" t="s">
        <v>190</v>
      </c>
    </row>
    <row r="48" spans="1:5">
      <c r="A48" s="186" t="s">
        <v>266</v>
      </c>
      <c r="B48" s="186" t="s">
        <v>265</v>
      </c>
      <c r="C48" s="186" t="s">
        <v>172</v>
      </c>
      <c r="D48" s="186" t="s">
        <v>173</v>
      </c>
      <c r="E48" s="186" t="s">
        <v>174</v>
      </c>
    </row>
    <row r="49" spans="1:5">
      <c r="A49" s="186" t="s">
        <v>268</v>
      </c>
      <c r="B49" s="186" t="s">
        <v>267</v>
      </c>
      <c r="C49" s="186" t="s">
        <v>172</v>
      </c>
      <c r="D49" s="186" t="s">
        <v>173</v>
      </c>
      <c r="E49" s="186" t="s">
        <v>174</v>
      </c>
    </row>
    <row r="50" spans="1:5">
      <c r="A50" s="186" t="s">
        <v>270</v>
      </c>
      <c r="B50" s="186" t="s">
        <v>269</v>
      </c>
      <c r="C50" s="186" t="s">
        <v>158</v>
      </c>
      <c r="D50" s="186" t="s">
        <v>159</v>
      </c>
      <c r="E50" s="186" t="s">
        <v>190</v>
      </c>
    </row>
    <row r="51" spans="1:5">
      <c r="A51" s="186" t="s">
        <v>272</v>
      </c>
      <c r="B51" s="186" t="s">
        <v>271</v>
      </c>
      <c r="C51" s="186" t="s">
        <v>158</v>
      </c>
      <c r="D51" s="186" t="s">
        <v>159</v>
      </c>
      <c r="E51" s="186" t="s">
        <v>185</v>
      </c>
    </row>
    <row r="52" spans="1:5">
      <c r="A52" s="186" t="s">
        <v>274</v>
      </c>
      <c r="B52" s="186" t="s">
        <v>273</v>
      </c>
      <c r="C52" s="186" t="s">
        <v>163</v>
      </c>
      <c r="D52" s="186" t="s">
        <v>159</v>
      </c>
      <c r="E52" s="186" t="s">
        <v>182</v>
      </c>
    </row>
    <row r="53" spans="1:5">
      <c r="A53" s="186" t="s">
        <v>276</v>
      </c>
      <c r="B53" s="186" t="s">
        <v>275</v>
      </c>
      <c r="C53" s="186" t="s">
        <v>173</v>
      </c>
      <c r="D53" s="186" t="s">
        <v>159</v>
      </c>
      <c r="E53" s="186" t="s">
        <v>159</v>
      </c>
    </row>
    <row r="54" spans="1:5">
      <c r="A54" s="186" t="s">
        <v>278</v>
      </c>
      <c r="B54" s="186" t="s">
        <v>277</v>
      </c>
      <c r="C54" s="186" t="s">
        <v>158</v>
      </c>
      <c r="D54" s="186" t="s">
        <v>159</v>
      </c>
      <c r="E54" s="186" t="s">
        <v>185</v>
      </c>
    </row>
    <row r="55" spans="1:5">
      <c r="A55" s="186" t="s">
        <v>280</v>
      </c>
      <c r="B55" s="186" t="s">
        <v>279</v>
      </c>
      <c r="C55" s="186" t="s">
        <v>158</v>
      </c>
      <c r="D55" s="186" t="s">
        <v>159</v>
      </c>
      <c r="E55" s="186" t="s">
        <v>185</v>
      </c>
    </row>
    <row r="56" spans="1:5">
      <c r="A56" s="186" t="s">
        <v>282</v>
      </c>
      <c r="B56" s="186" t="s">
        <v>281</v>
      </c>
      <c r="C56" s="186" t="s">
        <v>173</v>
      </c>
      <c r="D56" s="186" t="s">
        <v>159</v>
      </c>
      <c r="E56" s="186" t="s">
        <v>283</v>
      </c>
    </row>
    <row r="57" spans="1:5">
      <c r="A57" s="186" t="s">
        <v>285</v>
      </c>
      <c r="B57" s="186" t="s">
        <v>284</v>
      </c>
      <c r="C57" s="186" t="s">
        <v>172</v>
      </c>
      <c r="D57" s="186" t="s">
        <v>173</v>
      </c>
      <c r="E57" s="186" t="s">
        <v>174</v>
      </c>
    </row>
    <row r="58" spans="1:5">
      <c r="A58" s="186" t="s">
        <v>287</v>
      </c>
      <c r="B58" s="186" t="s">
        <v>286</v>
      </c>
      <c r="C58" s="186" t="s">
        <v>163</v>
      </c>
      <c r="D58" s="186" t="s">
        <v>159</v>
      </c>
      <c r="E58" s="186" t="s">
        <v>182</v>
      </c>
    </row>
    <row r="59" spans="1:5">
      <c r="A59" s="186" t="s">
        <v>289</v>
      </c>
      <c r="B59" s="186" t="s">
        <v>288</v>
      </c>
      <c r="C59" s="186" t="s">
        <v>158</v>
      </c>
      <c r="D59" s="186" t="s">
        <v>159</v>
      </c>
      <c r="E59" s="186" t="s">
        <v>185</v>
      </c>
    </row>
    <row r="60" spans="1:5">
      <c r="A60" s="186" t="s">
        <v>291</v>
      </c>
      <c r="B60" s="186" t="s">
        <v>290</v>
      </c>
      <c r="C60" s="186" t="s">
        <v>163</v>
      </c>
      <c r="D60" s="186" t="s">
        <v>159</v>
      </c>
      <c r="E60" s="186" t="s">
        <v>182</v>
      </c>
    </row>
    <row r="61" spans="1:5">
      <c r="A61" s="186" t="s">
        <v>293</v>
      </c>
      <c r="B61" s="186" t="s">
        <v>292</v>
      </c>
      <c r="C61" s="186" t="s">
        <v>158</v>
      </c>
      <c r="D61" s="186" t="s">
        <v>159</v>
      </c>
      <c r="E61" s="186" t="s">
        <v>160</v>
      </c>
    </row>
    <row r="62" spans="1:5">
      <c r="A62" s="186" t="s">
        <v>295</v>
      </c>
      <c r="B62" s="186" t="s">
        <v>294</v>
      </c>
      <c r="C62" s="186" t="s">
        <v>173</v>
      </c>
      <c r="D62" s="186" t="s">
        <v>159</v>
      </c>
      <c r="E62" s="186" t="s">
        <v>225</v>
      </c>
    </row>
    <row r="63" spans="1:5">
      <c r="A63" s="186" t="s">
        <v>297</v>
      </c>
      <c r="B63" s="186" t="s">
        <v>296</v>
      </c>
      <c r="C63" s="186" t="s">
        <v>163</v>
      </c>
      <c r="D63" s="186" t="s">
        <v>159</v>
      </c>
      <c r="E63" s="186" t="s">
        <v>182</v>
      </c>
    </row>
    <row r="64" spans="1:5">
      <c r="A64" s="186" t="s">
        <v>299</v>
      </c>
      <c r="B64" s="186" t="s">
        <v>298</v>
      </c>
      <c r="C64" s="186" t="s">
        <v>173</v>
      </c>
      <c r="D64" s="186" t="s">
        <v>159</v>
      </c>
      <c r="E64" s="186" t="s">
        <v>204</v>
      </c>
    </row>
    <row r="65" spans="1:5">
      <c r="A65" s="186" t="s">
        <v>301</v>
      </c>
      <c r="B65" s="186" t="s">
        <v>300</v>
      </c>
      <c r="C65" s="186" t="s">
        <v>158</v>
      </c>
      <c r="D65" s="186" t="s">
        <v>159</v>
      </c>
      <c r="E65" s="186" t="s">
        <v>185</v>
      </c>
    </row>
    <row r="66" spans="1:5">
      <c r="A66" s="186" t="s">
        <v>303</v>
      </c>
      <c r="B66" s="186" t="s">
        <v>302</v>
      </c>
      <c r="C66" s="186" t="s">
        <v>158</v>
      </c>
      <c r="D66" s="186" t="s">
        <v>159</v>
      </c>
      <c r="E66" s="186" t="s">
        <v>160</v>
      </c>
    </row>
    <row r="67" spans="1:5">
      <c r="A67" s="186" t="s">
        <v>305</v>
      </c>
      <c r="B67" s="186" t="s">
        <v>304</v>
      </c>
      <c r="C67" s="186" t="s">
        <v>173</v>
      </c>
      <c r="D67" s="186" t="s">
        <v>159</v>
      </c>
      <c r="E67" s="186" t="s">
        <v>306</v>
      </c>
    </row>
    <row r="68" spans="1:5">
      <c r="A68" s="186" t="s">
        <v>308</v>
      </c>
      <c r="B68" s="186" t="s">
        <v>307</v>
      </c>
      <c r="C68" s="186" t="s">
        <v>158</v>
      </c>
      <c r="D68" s="186" t="s">
        <v>159</v>
      </c>
      <c r="E68" s="186" t="s">
        <v>167</v>
      </c>
    </row>
    <row r="69" spans="1:5">
      <c r="A69" s="186" t="s">
        <v>310</v>
      </c>
      <c r="B69" s="186" t="s">
        <v>309</v>
      </c>
      <c r="C69" s="186" t="s">
        <v>158</v>
      </c>
      <c r="D69" s="186" t="s">
        <v>159</v>
      </c>
      <c r="E69" s="186" t="s">
        <v>160</v>
      </c>
    </row>
    <row r="70" spans="1:5">
      <c r="A70" s="186" t="s">
        <v>312</v>
      </c>
      <c r="B70" s="186" t="s">
        <v>311</v>
      </c>
      <c r="C70" s="186" t="s">
        <v>158</v>
      </c>
      <c r="D70" s="186" t="s">
        <v>159</v>
      </c>
      <c r="E70" s="186" t="s">
        <v>167</v>
      </c>
    </row>
    <row r="71" spans="1:5">
      <c r="A71" s="186" t="s">
        <v>314</v>
      </c>
      <c r="B71" s="186" t="s">
        <v>313</v>
      </c>
      <c r="C71" s="186" t="s">
        <v>173</v>
      </c>
      <c r="D71" s="186" t="s">
        <v>159</v>
      </c>
      <c r="E71" s="186" t="s">
        <v>225</v>
      </c>
    </row>
    <row r="72" spans="1:5">
      <c r="A72" s="186" t="s">
        <v>316</v>
      </c>
      <c r="B72" s="186" t="s">
        <v>315</v>
      </c>
      <c r="C72" s="186" t="s">
        <v>158</v>
      </c>
      <c r="D72" s="186" t="s">
        <v>159</v>
      </c>
      <c r="E72" s="186" t="s">
        <v>167</v>
      </c>
    </row>
    <row r="73" spans="1:5">
      <c r="A73" s="186" t="s">
        <v>318</v>
      </c>
      <c r="B73" s="186" t="s">
        <v>317</v>
      </c>
      <c r="C73" s="186" t="s">
        <v>158</v>
      </c>
      <c r="D73" s="186" t="s">
        <v>159</v>
      </c>
      <c r="E73" s="186" t="s">
        <v>160</v>
      </c>
    </row>
    <row r="74" spans="1:5">
      <c r="A74" s="186" t="s">
        <v>320</v>
      </c>
      <c r="B74" s="186" t="s">
        <v>319</v>
      </c>
      <c r="C74" s="186" t="s">
        <v>163</v>
      </c>
      <c r="D74" s="186" t="s">
        <v>159</v>
      </c>
      <c r="E74" s="186" t="s">
        <v>194</v>
      </c>
    </row>
    <row r="75" spans="1:5">
      <c r="A75" s="186" t="s">
        <v>322</v>
      </c>
      <c r="B75" s="186" t="s">
        <v>321</v>
      </c>
      <c r="C75" s="186" t="s">
        <v>173</v>
      </c>
      <c r="D75" s="186" t="s">
        <v>159</v>
      </c>
      <c r="E75" s="186" t="s">
        <v>177</v>
      </c>
    </row>
    <row r="76" spans="1:5">
      <c r="A76" s="186" t="s">
        <v>324</v>
      </c>
      <c r="B76" s="186" t="s">
        <v>323</v>
      </c>
      <c r="C76" s="186" t="s">
        <v>163</v>
      </c>
      <c r="D76" s="186" t="s">
        <v>159</v>
      </c>
      <c r="E76" s="186" t="s">
        <v>182</v>
      </c>
    </row>
    <row r="77" spans="1:5">
      <c r="A77" s="186" t="s">
        <v>326</v>
      </c>
      <c r="B77" s="186" t="s">
        <v>325</v>
      </c>
      <c r="C77" s="186" t="s">
        <v>173</v>
      </c>
      <c r="D77" s="186" t="s">
        <v>159</v>
      </c>
      <c r="E77" s="186" t="s">
        <v>260</v>
      </c>
    </row>
    <row r="78" spans="1:5">
      <c r="A78" s="186" t="s">
        <v>328</v>
      </c>
      <c r="B78" s="186" t="s">
        <v>327</v>
      </c>
      <c r="C78" s="186" t="s">
        <v>158</v>
      </c>
      <c r="D78" s="186" t="s">
        <v>159</v>
      </c>
      <c r="E78" s="186" t="s">
        <v>167</v>
      </c>
    </row>
    <row r="79" spans="1:5">
      <c r="A79" s="186" t="s">
        <v>330</v>
      </c>
      <c r="B79" s="186" t="s">
        <v>329</v>
      </c>
      <c r="C79" s="186" t="s">
        <v>173</v>
      </c>
      <c r="D79" s="186" t="s">
        <v>159</v>
      </c>
      <c r="E79" s="186" t="s">
        <v>204</v>
      </c>
    </row>
    <row r="80" spans="1:5">
      <c r="A80" s="186" t="s">
        <v>332</v>
      </c>
      <c r="B80" s="186" t="s">
        <v>331</v>
      </c>
      <c r="C80" s="186" t="s">
        <v>173</v>
      </c>
      <c r="D80" s="186" t="s">
        <v>159</v>
      </c>
      <c r="E80" s="186" t="s">
        <v>225</v>
      </c>
    </row>
    <row r="81" spans="1:5">
      <c r="A81" s="186" t="s">
        <v>334</v>
      </c>
      <c r="B81" s="186" t="s">
        <v>333</v>
      </c>
      <c r="C81" s="186" t="s">
        <v>163</v>
      </c>
      <c r="D81" s="186" t="s">
        <v>159</v>
      </c>
      <c r="E81" s="186" t="s">
        <v>194</v>
      </c>
    </row>
    <row r="82" spans="1:5">
      <c r="A82" s="186" t="s">
        <v>336</v>
      </c>
      <c r="B82" s="186" t="s">
        <v>335</v>
      </c>
      <c r="C82" s="186" t="s">
        <v>158</v>
      </c>
      <c r="D82" s="186" t="s">
        <v>159</v>
      </c>
      <c r="E82" s="186" t="s">
        <v>160</v>
      </c>
    </row>
    <row r="83" spans="1:5">
      <c r="A83" s="186" t="s">
        <v>338</v>
      </c>
      <c r="B83" s="186" t="s">
        <v>337</v>
      </c>
      <c r="C83" s="186" t="s">
        <v>173</v>
      </c>
      <c r="D83" s="186" t="s">
        <v>159</v>
      </c>
      <c r="E83" s="186" t="s">
        <v>225</v>
      </c>
    </row>
    <row r="84" spans="1:5">
      <c r="A84" s="186" t="s">
        <v>340</v>
      </c>
      <c r="B84" s="186" t="s">
        <v>339</v>
      </c>
      <c r="C84" s="186" t="s">
        <v>173</v>
      </c>
      <c r="D84" s="186" t="s">
        <v>159</v>
      </c>
      <c r="E84" s="186" t="s">
        <v>204</v>
      </c>
    </row>
    <row r="85" spans="1:5">
      <c r="A85" s="186" t="s">
        <v>342</v>
      </c>
      <c r="B85" s="186" t="s">
        <v>341</v>
      </c>
      <c r="C85" s="186" t="s">
        <v>163</v>
      </c>
      <c r="D85" s="186" t="s">
        <v>159</v>
      </c>
      <c r="E85" s="186" t="s">
        <v>194</v>
      </c>
    </row>
    <row r="86" spans="1:5">
      <c r="A86" s="186" t="s">
        <v>344</v>
      </c>
      <c r="B86" s="186" t="s">
        <v>343</v>
      </c>
      <c r="C86" s="186" t="s">
        <v>172</v>
      </c>
      <c r="D86" s="186" t="s">
        <v>173</v>
      </c>
      <c r="E86" s="186" t="s">
        <v>174</v>
      </c>
    </row>
    <row r="87" spans="1:5">
      <c r="A87" s="186" t="s">
        <v>346</v>
      </c>
      <c r="B87" s="186" t="s">
        <v>345</v>
      </c>
      <c r="C87" s="186" t="s">
        <v>173</v>
      </c>
      <c r="D87" s="186" t="s">
        <v>159</v>
      </c>
      <c r="E87" s="186" t="s">
        <v>347</v>
      </c>
    </row>
    <row r="88" spans="1:5">
      <c r="A88" s="186" t="s">
        <v>349</v>
      </c>
      <c r="B88" s="186" t="s">
        <v>348</v>
      </c>
      <c r="C88" s="186" t="s">
        <v>173</v>
      </c>
      <c r="D88" s="186" t="s">
        <v>159</v>
      </c>
      <c r="E88" s="186" t="s">
        <v>283</v>
      </c>
    </row>
    <row r="89" spans="1:5">
      <c r="A89" s="186" t="s">
        <v>351</v>
      </c>
      <c r="B89" s="186" t="s">
        <v>350</v>
      </c>
      <c r="C89" s="186" t="s">
        <v>158</v>
      </c>
      <c r="D89" s="186" t="s">
        <v>159</v>
      </c>
      <c r="E89" s="186" t="s">
        <v>160</v>
      </c>
    </row>
    <row r="90" spans="1:5">
      <c r="A90" s="186" t="s">
        <v>353</v>
      </c>
      <c r="B90" s="186" t="s">
        <v>352</v>
      </c>
      <c r="C90" s="186" t="s">
        <v>158</v>
      </c>
      <c r="D90" s="186" t="s">
        <v>159</v>
      </c>
      <c r="E90" s="186" t="s">
        <v>197</v>
      </c>
    </row>
    <row r="91" spans="1:5">
      <c r="A91" s="186" t="s">
        <v>355</v>
      </c>
      <c r="B91" s="186" t="s">
        <v>354</v>
      </c>
      <c r="C91" s="186" t="s">
        <v>158</v>
      </c>
      <c r="D91" s="186" t="s">
        <v>159</v>
      </c>
      <c r="E91" s="186" t="s">
        <v>167</v>
      </c>
    </row>
    <row r="92" spans="1:5">
      <c r="A92" s="186" t="s">
        <v>357</v>
      </c>
      <c r="B92" s="186" t="s">
        <v>356</v>
      </c>
      <c r="C92" s="186" t="s">
        <v>158</v>
      </c>
      <c r="D92" s="186" t="s">
        <v>159</v>
      </c>
      <c r="E92" s="186" t="s">
        <v>160</v>
      </c>
    </row>
    <row r="93" spans="1:5">
      <c r="A93" s="186" t="s">
        <v>359</v>
      </c>
      <c r="B93" s="186" t="s">
        <v>358</v>
      </c>
      <c r="C93" s="186" t="s">
        <v>158</v>
      </c>
      <c r="D93" s="186" t="s">
        <v>159</v>
      </c>
      <c r="E93" s="186" t="s">
        <v>160</v>
      </c>
    </row>
    <row r="94" spans="1:5">
      <c r="A94" s="186" t="s">
        <v>361</v>
      </c>
      <c r="B94" s="186" t="s">
        <v>360</v>
      </c>
      <c r="C94" s="186" t="s">
        <v>158</v>
      </c>
      <c r="D94" s="186" t="s">
        <v>159</v>
      </c>
      <c r="E94" s="186" t="s">
        <v>167</v>
      </c>
    </row>
    <row r="95" spans="1:5">
      <c r="A95" s="186" t="s">
        <v>363</v>
      </c>
      <c r="B95" s="186" t="s">
        <v>362</v>
      </c>
      <c r="C95" s="186" t="s">
        <v>163</v>
      </c>
      <c r="D95" s="186" t="s">
        <v>159</v>
      </c>
      <c r="E95" s="186" t="s">
        <v>164</v>
      </c>
    </row>
    <row r="96" spans="1:5">
      <c r="A96" s="186" t="s">
        <v>365</v>
      </c>
      <c r="B96" s="186" t="s">
        <v>364</v>
      </c>
      <c r="C96" s="186" t="s">
        <v>173</v>
      </c>
      <c r="D96" s="186" t="s">
        <v>159</v>
      </c>
      <c r="E96" s="186" t="s">
        <v>159</v>
      </c>
    </row>
    <row r="97" spans="1:5">
      <c r="A97" s="186" t="s">
        <v>367</v>
      </c>
      <c r="B97" s="186" t="s">
        <v>366</v>
      </c>
      <c r="C97" s="186" t="s">
        <v>173</v>
      </c>
      <c r="D97" s="186" t="s">
        <v>159</v>
      </c>
      <c r="E97" s="186" t="s">
        <v>252</v>
      </c>
    </row>
    <row r="98" spans="1:5">
      <c r="A98" s="186" t="s">
        <v>369</v>
      </c>
      <c r="B98" s="186" t="s">
        <v>368</v>
      </c>
      <c r="C98" s="186" t="s">
        <v>158</v>
      </c>
      <c r="D98" s="186" t="s">
        <v>159</v>
      </c>
      <c r="E98" s="186" t="s">
        <v>197</v>
      </c>
    </row>
    <row r="99" spans="1:5">
      <c r="A99" s="186" t="s">
        <v>371</v>
      </c>
      <c r="B99" s="186" t="s">
        <v>370</v>
      </c>
      <c r="C99" s="186" t="s">
        <v>158</v>
      </c>
      <c r="D99" s="186" t="s">
        <v>159</v>
      </c>
      <c r="E99" s="186" t="s">
        <v>190</v>
      </c>
    </row>
    <row r="100" spans="1:5">
      <c r="A100" s="186" t="s">
        <v>373</v>
      </c>
      <c r="B100" s="186" t="s">
        <v>372</v>
      </c>
      <c r="C100" s="186" t="s">
        <v>158</v>
      </c>
      <c r="D100" s="186" t="s">
        <v>159</v>
      </c>
      <c r="E100" s="186" t="s">
        <v>197</v>
      </c>
    </row>
    <row r="101" spans="1:5">
      <c r="A101" s="186" t="s">
        <v>375</v>
      </c>
      <c r="B101" s="186" t="s">
        <v>374</v>
      </c>
      <c r="C101" s="186" t="s">
        <v>158</v>
      </c>
      <c r="D101" s="186" t="s">
        <v>159</v>
      </c>
      <c r="E101" s="186" t="s">
        <v>190</v>
      </c>
    </row>
    <row r="102" spans="1:5">
      <c r="A102" s="186" t="s">
        <v>377</v>
      </c>
      <c r="B102" s="186" t="s">
        <v>376</v>
      </c>
      <c r="C102" s="186" t="s">
        <v>163</v>
      </c>
      <c r="D102" s="186" t="s">
        <v>159</v>
      </c>
      <c r="E102" s="186"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Allgemein (I)</vt:lpstr>
      <vt:lpstr>Sammlung (II)</vt:lpstr>
      <vt:lpstr>Gebühren (III)</vt:lpstr>
      <vt:lpstr>Lenkung (IV)</vt:lpstr>
      <vt:lpstr>AW-Ergebnis (V)</vt:lpstr>
      <vt:lpstr>Auswertungsgrundlage</vt:lpstr>
      <vt:lpstr>Gemeindecode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deuker</dc:creator>
  <cp:lastModifiedBy>Léini Karels</cp:lastModifiedBy>
  <cp:lastPrinted>2023-01-09T14:04:23Z</cp:lastPrinted>
  <dcterms:created xsi:type="dcterms:W3CDTF">2020-10-28T07:45:03Z</dcterms:created>
  <dcterms:modified xsi:type="dcterms:W3CDTF">2025-12-09T09:05:54Z</dcterms:modified>
</cp:coreProperties>
</file>