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codeName="ThisWorkbook"/>
  <mc:AlternateContent xmlns:mc="http://schemas.openxmlformats.org/markup-compatibility/2006">
    <mc:Choice Requires="x15">
      <x15ac:absPath xmlns:x15ac="http://schemas.microsoft.com/office/spreadsheetml/2010/11/ac" url="K:\USC\01-AEVonly\DECHET\Communes\Matrix\FinalDocs\2024\FINALMATRIX\"/>
    </mc:Choice>
  </mc:AlternateContent>
  <xr:revisionPtr revIDLastSave="0" documentId="13_ncr:1_{E8B72F97-D836-4E5E-9AD0-D8CA37997EE4}" xr6:coauthVersionLast="47" xr6:coauthVersionMax="47" xr10:uidLastSave="{00000000-0000-0000-0000-000000000000}"/>
  <bookViews>
    <workbookView xWindow="-120" yWindow="-120" windowWidth="29040" windowHeight="15840" tabRatio="642" activeTab="4" xr2:uid="{00000000-000D-0000-FFFF-FFFF00000000}"/>
  </bookViews>
  <sheets>
    <sheet name="Bewertungsmatrix Allg. (I)" sheetId="26" r:id="rId1"/>
    <sheet name="Bew.-Matrix-Verwertung (II)" sheetId="13" r:id="rId2"/>
    <sheet name="Bew.-Matrix-Beseitigung (III)" sheetId="15" r:id="rId3"/>
    <sheet name="Bew.-Matrix-Lenkung (IV)" sheetId="16" r:id="rId4"/>
    <sheet name="AW-Ergebnis (V)" sheetId="17" r:id="rId5"/>
    <sheet name="Auswertungsgrundlage" sheetId="18" state="hidden" r:id="rId6"/>
    <sheet name="Gemeindecode" sheetId="27" r:id="rId7"/>
  </sheets>
  <definedNames>
    <definedName name="_xlnm._FilterDatabase" localSheetId="0" hidden="1">'Bewertungsmatrix Allg. (I)'!$A$8:$N$97</definedName>
    <definedName name="_ftn1" localSheetId="5">#REF!</definedName>
    <definedName name="_ftn2" localSheetId="5">#REF!</definedName>
    <definedName name="_ftnref1" localSheetId="5">#REF!</definedName>
    <definedName name="_ftnref2" localSheetId="5">#REF!</definedName>
    <definedName name="_Toc122001929" localSheetId="5">#REF!</definedName>
    <definedName name="_Toc122001930" localSheetId="5">#REF!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1" i="26" l="1"/>
  <c r="F94" i="13"/>
  <c r="J13" i="26"/>
  <c r="J22" i="16"/>
  <c r="M23" i="16"/>
  <c r="M24" i="16"/>
  <c r="M17" i="16"/>
  <c r="M18" i="16"/>
  <c r="M19" i="16"/>
  <c r="M16" i="16"/>
  <c r="M12" i="16"/>
  <c r="J11" i="16"/>
  <c r="N10" i="15"/>
  <c r="K11" i="15"/>
  <c r="N11" i="15" s="1"/>
  <c r="N15" i="15"/>
  <c r="H15" i="15"/>
  <c r="H10" i="15"/>
  <c r="L87" i="13"/>
  <c r="L88" i="13"/>
  <c r="O88" i="13" s="1"/>
  <c r="L67" i="13"/>
  <c r="L69" i="13"/>
  <c r="L57" i="13"/>
  <c r="O57" i="13" s="1"/>
  <c r="L55" i="13"/>
  <c r="L11" i="13"/>
  <c r="I11" i="13" s="1"/>
  <c r="G87" i="26"/>
  <c r="G86" i="26"/>
  <c r="G81" i="26"/>
  <c r="G80" i="26"/>
  <c r="G69" i="26"/>
  <c r="G68" i="26"/>
  <c r="G45" i="26"/>
  <c r="G37" i="26"/>
  <c r="G35" i="26"/>
  <c r="G34" i="26"/>
  <c r="G36" i="26"/>
  <c r="G33" i="26"/>
  <c r="G29" i="26"/>
  <c r="G30" i="26"/>
  <c r="G28" i="26"/>
  <c r="G24" i="26"/>
  <c r="G19" i="26"/>
  <c r="G16" i="26"/>
  <c r="G13" i="26"/>
  <c r="G12" i="26"/>
  <c r="J11" i="26"/>
  <c r="M11" i="26" s="1"/>
  <c r="G53" i="26"/>
  <c r="J53" i="26"/>
  <c r="J62" i="26"/>
  <c r="M77" i="26"/>
  <c r="I87" i="26"/>
  <c r="J87" i="26"/>
  <c r="M16" i="26"/>
  <c r="M19" i="26"/>
  <c r="M24" i="26"/>
  <c r="M29" i="26"/>
  <c r="M30" i="26"/>
  <c r="M33" i="26"/>
  <c r="M34" i="26"/>
  <c r="M35" i="26"/>
  <c r="M36" i="26"/>
  <c r="M37" i="26"/>
  <c r="M40" i="26"/>
  <c r="M45" i="26"/>
  <c r="M56" i="26"/>
  <c r="M61" i="26"/>
  <c r="M63" i="26"/>
  <c r="M64" i="26"/>
  <c r="M68" i="26"/>
  <c r="M69" i="26"/>
  <c r="M70" i="26"/>
  <c r="M71" i="26"/>
  <c r="M72" i="26"/>
  <c r="M76" i="26"/>
  <c r="M80" i="26"/>
  <c r="M81" i="26"/>
  <c r="M86" i="26"/>
  <c r="M91" i="26"/>
  <c r="M92" i="26"/>
  <c r="M93" i="26"/>
  <c r="M94" i="26"/>
  <c r="M12" i="26"/>
  <c r="J12" i="26"/>
  <c r="G11" i="26" l="1"/>
  <c r="M13" i="26"/>
  <c r="J11" i="15"/>
  <c r="H11" i="15"/>
  <c r="K23" i="13"/>
  <c r="K11" i="13"/>
  <c r="K19" i="13"/>
  <c r="I80" i="26"/>
  <c r="Q3" i="17" l="1"/>
  <c r="O63" i="13" l="1"/>
  <c r="I63" i="13" l="1"/>
  <c r="P23" i="13"/>
  <c r="P19" i="13"/>
  <c r="P11" i="13"/>
  <c r="N80" i="26"/>
  <c r="J10" i="15"/>
  <c r="O10" i="15" s="1"/>
  <c r="O11" i="15"/>
  <c r="J15" i="15"/>
  <c r="O15" i="15" s="1"/>
  <c r="N11" i="26"/>
  <c r="H82" i="13" l="1"/>
  <c r="H94" i="13"/>
  <c r="I12" i="16" l="1"/>
  <c r="N12" i="16" s="1"/>
  <c r="I11" i="16"/>
  <c r="N11" i="16" s="1"/>
  <c r="M3" i="13" l="1"/>
  <c r="L32" i="13"/>
  <c r="K32" i="13"/>
  <c r="P32" i="13" s="1"/>
  <c r="I57" i="13"/>
  <c r="J57" i="13" s="1"/>
  <c r="L59" i="13"/>
  <c r="L61" i="13"/>
  <c r="B78" i="26"/>
  <c r="B82" i="26"/>
  <c r="B57" i="26"/>
  <c r="B41" i="26"/>
  <c r="B54" i="26"/>
  <c r="B51" i="26"/>
  <c r="C25" i="26"/>
  <c r="G49" i="13"/>
  <c r="G82" i="13"/>
  <c r="F18" i="15"/>
  <c r="J11" i="13"/>
  <c r="F20" i="26"/>
  <c r="F17" i="26"/>
  <c r="F14" i="26"/>
  <c r="F73" i="26"/>
  <c r="B25" i="16"/>
  <c r="B20" i="16"/>
  <c r="F25" i="16"/>
  <c r="D25" i="16"/>
  <c r="D20" i="16"/>
  <c r="F20" i="16"/>
  <c r="J24" i="16"/>
  <c r="I24" i="16"/>
  <c r="N24" i="16" s="1"/>
  <c r="G24" i="16"/>
  <c r="H24" i="16" s="1"/>
  <c r="J23" i="16"/>
  <c r="I23" i="16"/>
  <c r="N23" i="16" s="1"/>
  <c r="G23" i="16"/>
  <c r="H23" i="16" s="1"/>
  <c r="M22" i="16"/>
  <c r="I22" i="16"/>
  <c r="N22" i="16" s="1"/>
  <c r="G22" i="16"/>
  <c r="L9" i="16"/>
  <c r="E26" i="16"/>
  <c r="I19" i="16"/>
  <c r="N19" i="16" s="1"/>
  <c r="I18" i="16"/>
  <c r="N18" i="16" s="1"/>
  <c r="I16" i="16"/>
  <c r="N16" i="16" s="1"/>
  <c r="E17" i="15"/>
  <c r="E13" i="15"/>
  <c r="G18" i="15"/>
  <c r="K91" i="13"/>
  <c r="P91" i="13" s="1"/>
  <c r="K57" i="13"/>
  <c r="P57" i="13" s="1"/>
  <c r="N57" i="13"/>
  <c r="N55" i="13"/>
  <c r="N59" i="13"/>
  <c r="N61" i="13"/>
  <c r="N63" i="13"/>
  <c r="N67" i="13"/>
  <c r="N69" i="13"/>
  <c r="N70" i="13"/>
  <c r="N71" i="13"/>
  <c r="N73" i="13"/>
  <c r="N75" i="13"/>
  <c r="N77" i="13"/>
  <c r="N79" i="13"/>
  <c r="N81" i="13"/>
  <c r="N83" i="13"/>
  <c r="N84" i="13"/>
  <c r="N85" i="13"/>
  <c r="N86" i="13"/>
  <c r="N87" i="13"/>
  <c r="N88" i="13"/>
  <c r="N89" i="13"/>
  <c r="N90" i="13"/>
  <c r="N91" i="13"/>
  <c r="F82" i="13"/>
  <c r="H49" i="13"/>
  <c r="L91" i="13"/>
  <c r="I88" i="13"/>
  <c r="L84" i="13"/>
  <c r="L19" i="13"/>
  <c r="I19" i="26"/>
  <c r="N19" i="26" s="1"/>
  <c r="I92" i="26"/>
  <c r="N92" i="26" s="1"/>
  <c r="J94" i="26"/>
  <c r="J93" i="26"/>
  <c r="J92" i="26"/>
  <c r="J91" i="26"/>
  <c r="J77" i="26"/>
  <c r="J76" i="26"/>
  <c r="J68" i="26"/>
  <c r="I68" i="26"/>
  <c r="N68" i="26" s="1"/>
  <c r="J72" i="26"/>
  <c r="J71" i="26"/>
  <c r="J70" i="26"/>
  <c r="J64" i="26"/>
  <c r="J63" i="26"/>
  <c r="M62" i="26"/>
  <c r="J61" i="26"/>
  <c r="J56" i="26"/>
  <c r="J50" i="26"/>
  <c r="M50" i="26" s="1"/>
  <c r="J46" i="26"/>
  <c r="M46" i="26" s="1"/>
  <c r="J40" i="26"/>
  <c r="J33" i="26"/>
  <c r="J34" i="26"/>
  <c r="J35" i="26"/>
  <c r="J36" i="26"/>
  <c r="J37" i="26"/>
  <c r="I61" i="13" l="1"/>
  <c r="O61" i="13"/>
  <c r="O59" i="13"/>
  <c r="I59" i="13"/>
  <c r="O91" i="13"/>
  <c r="I91" i="13"/>
  <c r="O19" i="13"/>
  <c r="I19" i="13"/>
  <c r="I84" i="13"/>
  <c r="O84" i="13"/>
  <c r="O32" i="13"/>
  <c r="I32" i="13"/>
  <c r="J32" i="13" s="1"/>
  <c r="O87" i="13"/>
  <c r="I87" i="13"/>
  <c r="G25" i="16"/>
  <c r="N82" i="13"/>
  <c r="H22" i="16"/>
  <c r="H25" i="16" s="1"/>
  <c r="K63" i="13"/>
  <c r="P63" i="13" s="1"/>
  <c r="J63" i="13"/>
  <c r="L73" i="13"/>
  <c r="L75" i="13"/>
  <c r="L77" i="13"/>
  <c r="L79" i="13"/>
  <c r="L81" i="13"/>
  <c r="O81" i="13" s="1"/>
  <c r="L71" i="13"/>
  <c r="L70" i="13"/>
  <c r="L48" i="13"/>
  <c r="O48" i="13" s="1"/>
  <c r="J12" i="16"/>
  <c r="J16" i="16"/>
  <c r="J18" i="16"/>
  <c r="J19" i="16"/>
  <c r="J17" i="16"/>
  <c r="I17" i="16"/>
  <c r="N17" i="16" s="1"/>
  <c r="K15" i="15"/>
  <c r="K10" i="15"/>
  <c r="I55" i="13"/>
  <c r="L44" i="13"/>
  <c r="L46" i="13"/>
  <c r="L42" i="13"/>
  <c r="L40" i="13"/>
  <c r="L38" i="13"/>
  <c r="L36" i="13"/>
  <c r="L34" i="13"/>
  <c r="L31" i="13"/>
  <c r="L27" i="13"/>
  <c r="L23" i="13"/>
  <c r="O11" i="13"/>
  <c r="M87" i="26"/>
  <c r="J86" i="26"/>
  <c r="J81" i="26"/>
  <c r="J80" i="26"/>
  <c r="J69" i="26"/>
  <c r="M53" i="26"/>
  <c r="J45" i="26"/>
  <c r="J30" i="26"/>
  <c r="J29" i="26"/>
  <c r="J28" i="26"/>
  <c r="M28" i="26" s="1"/>
  <c r="J24" i="26"/>
  <c r="J19" i="26"/>
  <c r="J16" i="26"/>
  <c r="I45" i="26"/>
  <c r="N45" i="26" s="1"/>
  <c r="H45" i="26"/>
  <c r="I53" i="26"/>
  <c r="N53" i="26" s="1"/>
  <c r="G46" i="26"/>
  <c r="I71" i="13" l="1"/>
  <c r="O71" i="13"/>
  <c r="I42" i="13"/>
  <c r="J42" i="13" s="1"/>
  <c r="O42" i="13"/>
  <c r="O77" i="13"/>
  <c r="I77" i="13"/>
  <c r="O27" i="13"/>
  <c r="I27" i="13"/>
  <c r="J27" i="13" s="1"/>
  <c r="O75" i="13"/>
  <c r="I75" i="13"/>
  <c r="J75" i="13" s="1"/>
  <c r="I31" i="13"/>
  <c r="O31" i="13"/>
  <c r="O73" i="13"/>
  <c r="I73" i="13"/>
  <c r="J73" i="13" s="1"/>
  <c r="I40" i="13"/>
  <c r="O40" i="13"/>
  <c r="O79" i="13"/>
  <c r="I79" i="13"/>
  <c r="O23" i="13"/>
  <c r="I23" i="13"/>
  <c r="I44" i="13"/>
  <c r="O44" i="13"/>
  <c r="O34" i="13"/>
  <c r="I34" i="13"/>
  <c r="O36" i="13"/>
  <c r="I36" i="13"/>
  <c r="J36" i="13" s="1"/>
  <c r="O70" i="13"/>
  <c r="I70" i="13"/>
  <c r="M11" i="16"/>
  <c r="M26" i="16" s="1"/>
  <c r="D26" i="16" s="1"/>
  <c r="G11" i="16"/>
  <c r="O67" i="13"/>
  <c r="I67" i="13"/>
  <c r="J67" i="13" s="1"/>
  <c r="O69" i="13"/>
  <c r="I69" i="13"/>
  <c r="J69" i="13" s="1"/>
  <c r="O46" i="13"/>
  <c r="I46" i="13"/>
  <c r="J46" i="13" s="1"/>
  <c r="O38" i="13"/>
  <c r="I38" i="13"/>
  <c r="O55" i="13"/>
  <c r="G47" i="26"/>
  <c r="F25" i="26"/>
  <c r="F47" i="26"/>
  <c r="F65" i="26"/>
  <c r="F88" i="26"/>
  <c r="E73" i="26"/>
  <c r="F31" i="26"/>
  <c r="F41" i="26"/>
  <c r="F38" i="26"/>
  <c r="F51" i="26"/>
  <c r="F54" i="26"/>
  <c r="F57" i="26"/>
  <c r="F78" i="26"/>
  <c r="F82" i="26"/>
  <c r="F95" i="26"/>
  <c r="H95" i="13"/>
  <c r="G94" i="13"/>
  <c r="F13" i="16"/>
  <c r="F26" i="16" s="1"/>
  <c r="G17" i="16"/>
  <c r="H17" i="16" s="1"/>
  <c r="N87" i="26"/>
  <c r="H87" i="26"/>
  <c r="I86" i="26"/>
  <c r="N86" i="26" s="1"/>
  <c r="H86" i="26"/>
  <c r="I81" i="26"/>
  <c r="N81" i="26" s="1"/>
  <c r="H81" i="26"/>
  <c r="H68" i="26"/>
  <c r="I36" i="26"/>
  <c r="N36" i="26" s="1"/>
  <c r="H36" i="26"/>
  <c r="I30" i="26"/>
  <c r="N30" i="26" s="1"/>
  <c r="H30" i="26"/>
  <c r="I29" i="26"/>
  <c r="N29" i="26" s="1"/>
  <c r="H29" i="26"/>
  <c r="I24" i="26"/>
  <c r="N24" i="26" s="1"/>
  <c r="I12" i="26"/>
  <c r="N12" i="26" s="1"/>
  <c r="H12" i="26"/>
  <c r="H80" i="26"/>
  <c r="G77" i="26"/>
  <c r="H77" i="26" s="1"/>
  <c r="I77" i="26"/>
  <c r="N77" i="26" s="1"/>
  <c r="E47" i="26"/>
  <c r="E31" i="26"/>
  <c r="I16" i="26"/>
  <c r="N16" i="26" s="1"/>
  <c r="H16" i="26"/>
  <c r="E14" i="26"/>
  <c r="I46" i="26"/>
  <c r="N46" i="26" s="1"/>
  <c r="I94" i="26"/>
  <c r="N94" i="26" s="1"/>
  <c r="I93" i="26"/>
  <c r="N93" i="26" s="1"/>
  <c r="I91" i="26"/>
  <c r="N91" i="26" s="1"/>
  <c r="I76" i="26"/>
  <c r="N76" i="26" s="1"/>
  <c r="I72" i="26"/>
  <c r="N72" i="26" s="1"/>
  <c r="I71" i="26"/>
  <c r="N71" i="26" s="1"/>
  <c r="I70" i="26"/>
  <c r="N70" i="26" s="1"/>
  <c r="I69" i="26"/>
  <c r="N69" i="26" s="1"/>
  <c r="I63" i="26"/>
  <c r="N63" i="26" s="1"/>
  <c r="I64" i="26"/>
  <c r="N64" i="26" s="1"/>
  <c r="I62" i="26"/>
  <c r="N62" i="26" s="1"/>
  <c r="I61" i="26"/>
  <c r="N61" i="26" s="1"/>
  <c r="I56" i="26"/>
  <c r="N56" i="26" s="1"/>
  <c r="I50" i="26"/>
  <c r="N50" i="26" s="1"/>
  <c r="I40" i="26"/>
  <c r="N40" i="26" s="1"/>
  <c r="I37" i="26"/>
  <c r="N37" i="26" s="1"/>
  <c r="I35" i="26"/>
  <c r="N35" i="26" s="1"/>
  <c r="I34" i="26"/>
  <c r="N34" i="26" s="1"/>
  <c r="I33" i="26"/>
  <c r="N33" i="26" s="1"/>
  <c r="I28" i="26"/>
  <c r="N28" i="26" s="1"/>
  <c r="I13" i="26"/>
  <c r="N13" i="26" s="1"/>
  <c r="K48" i="13"/>
  <c r="P48" i="13" s="1"/>
  <c r="K88" i="13"/>
  <c r="P88" i="13" s="1"/>
  <c r="K84" i="13"/>
  <c r="P84" i="13" s="1"/>
  <c r="K79" i="13"/>
  <c r="P79" i="13" s="1"/>
  <c r="K87" i="13"/>
  <c r="P87" i="13" s="1"/>
  <c r="K77" i="13"/>
  <c r="P77" i="13" s="1"/>
  <c r="K75" i="13"/>
  <c r="P75" i="13" s="1"/>
  <c r="K73" i="13"/>
  <c r="P73" i="13" s="1"/>
  <c r="K71" i="13"/>
  <c r="P71" i="13" s="1"/>
  <c r="K70" i="13"/>
  <c r="P70" i="13" s="1"/>
  <c r="K69" i="13"/>
  <c r="P69" i="13" s="1"/>
  <c r="K67" i="13"/>
  <c r="P67" i="13" s="1"/>
  <c r="K55" i="13"/>
  <c r="P55" i="13" s="1"/>
  <c r="K81" i="13"/>
  <c r="P81" i="13" s="1"/>
  <c r="K61" i="13"/>
  <c r="P61" i="13" s="1"/>
  <c r="K59" i="13"/>
  <c r="P59" i="13" s="1"/>
  <c r="K31" i="13"/>
  <c r="P31" i="13" s="1"/>
  <c r="K40" i="13"/>
  <c r="P40" i="13" s="1"/>
  <c r="K42" i="13"/>
  <c r="P42" i="13" s="1"/>
  <c r="K44" i="13"/>
  <c r="P44" i="13" s="1"/>
  <c r="K46" i="13"/>
  <c r="P46" i="13" s="1"/>
  <c r="K38" i="13"/>
  <c r="P38" i="13" s="1"/>
  <c r="K36" i="13"/>
  <c r="P36" i="13" s="1"/>
  <c r="K34" i="13"/>
  <c r="P34" i="13" s="1"/>
  <c r="K27" i="13"/>
  <c r="P27" i="13" s="1"/>
  <c r="D13" i="16"/>
  <c r="G72" i="26"/>
  <c r="H72" i="26" s="1"/>
  <c r="E65" i="26"/>
  <c r="G63" i="26"/>
  <c r="H63" i="26" s="1"/>
  <c r="I15" i="15"/>
  <c r="I17" i="15" s="1"/>
  <c r="J91" i="13"/>
  <c r="J23" i="13"/>
  <c r="J44" i="13"/>
  <c r="J40" i="13"/>
  <c r="J34" i="13"/>
  <c r="J61" i="13"/>
  <c r="J59" i="13"/>
  <c r="J70" i="13"/>
  <c r="J77" i="13"/>
  <c r="J88" i="13"/>
  <c r="H24" i="26" l="1"/>
  <c r="G25" i="26"/>
  <c r="J71" i="13"/>
  <c r="N26" i="16"/>
  <c r="I26" i="16" s="1"/>
  <c r="P95" i="13"/>
  <c r="M96" i="26"/>
  <c r="F83" i="26"/>
  <c r="F42" i="26"/>
  <c r="F21" i="26"/>
  <c r="G82" i="26"/>
  <c r="G88" i="26"/>
  <c r="G17" i="26"/>
  <c r="F58" i="26"/>
  <c r="H17" i="15"/>
  <c r="G95" i="13"/>
  <c r="P49" i="13"/>
  <c r="K49" i="13" s="1"/>
  <c r="O18" i="15"/>
  <c r="J79" i="13"/>
  <c r="J38" i="13"/>
  <c r="H37" i="26"/>
  <c r="E38" i="26"/>
  <c r="I81" i="13"/>
  <c r="J81" i="13" s="1"/>
  <c r="I11" i="15"/>
  <c r="J87" i="13"/>
  <c r="J31" i="13"/>
  <c r="G12" i="16"/>
  <c r="H12" i="16" s="1"/>
  <c r="G16" i="16"/>
  <c r="G18" i="16"/>
  <c r="H18" i="16" s="1"/>
  <c r="G19" i="16"/>
  <c r="H19" i="16" s="1"/>
  <c r="H34" i="26"/>
  <c r="H35" i="26"/>
  <c r="G61" i="26"/>
  <c r="G62" i="26"/>
  <c r="H62" i="26" s="1"/>
  <c r="G64" i="26"/>
  <c r="H64" i="26" s="1"/>
  <c r="G70" i="26"/>
  <c r="H70" i="26" s="1"/>
  <c r="G71" i="26"/>
  <c r="H71" i="26" s="1"/>
  <c r="G76" i="26"/>
  <c r="G92" i="26"/>
  <c r="H92" i="26" s="1"/>
  <c r="G93" i="26"/>
  <c r="H93" i="26" s="1"/>
  <c r="G94" i="26"/>
  <c r="H94" i="26" s="1"/>
  <c r="I48" i="13"/>
  <c r="J48" i="13" s="1"/>
  <c r="D96" i="26"/>
  <c r="G91" i="26"/>
  <c r="G56" i="26"/>
  <c r="G50" i="26"/>
  <c r="H46" i="26"/>
  <c r="G40" i="26"/>
  <c r="H13" i="26"/>
  <c r="E88" i="26"/>
  <c r="C83" i="26"/>
  <c r="E25" i="26"/>
  <c r="E41" i="26"/>
  <c r="B96" i="26"/>
  <c r="E95" i="26"/>
  <c r="C95" i="26"/>
  <c r="B95" i="26"/>
  <c r="C88" i="26"/>
  <c r="B88" i="26"/>
  <c r="B83" i="26"/>
  <c r="E82" i="26"/>
  <c r="E78" i="26"/>
  <c r="C73" i="26"/>
  <c r="B73" i="26"/>
  <c r="C65" i="26"/>
  <c r="B65" i="26"/>
  <c r="C58" i="26"/>
  <c r="B58" i="26"/>
  <c r="E57" i="26"/>
  <c r="E54" i="26"/>
  <c r="E51" i="26"/>
  <c r="C47" i="26"/>
  <c r="B47" i="26"/>
  <c r="C42" i="26"/>
  <c r="B42" i="26"/>
  <c r="B25" i="26"/>
  <c r="C21" i="26"/>
  <c r="B21" i="26"/>
  <c r="E20" i="26"/>
  <c r="B20" i="26"/>
  <c r="E17" i="26"/>
  <c r="B14" i="26"/>
  <c r="I82" i="13" l="1"/>
  <c r="G20" i="16"/>
  <c r="G13" i="16"/>
  <c r="G13" i="17"/>
  <c r="J18" i="15"/>
  <c r="G12" i="17" s="1"/>
  <c r="I49" i="13"/>
  <c r="O49" i="13"/>
  <c r="F49" i="13" s="1"/>
  <c r="O95" i="13"/>
  <c r="F95" i="13" s="1"/>
  <c r="C11" i="17" s="1"/>
  <c r="I94" i="13"/>
  <c r="E42" i="26"/>
  <c r="N96" i="26"/>
  <c r="I96" i="26" s="1"/>
  <c r="G8" i="17" s="1"/>
  <c r="F96" i="26"/>
  <c r="S3" i="18"/>
  <c r="H56" i="26"/>
  <c r="H57" i="26" s="1"/>
  <c r="G57" i="26"/>
  <c r="H33" i="26"/>
  <c r="H38" i="26" s="1"/>
  <c r="G38" i="26"/>
  <c r="E83" i="26"/>
  <c r="E58" i="26"/>
  <c r="H40" i="26"/>
  <c r="H41" i="26" s="1"/>
  <c r="G41" i="26"/>
  <c r="H19" i="26"/>
  <c r="H20" i="26" s="1"/>
  <c r="G20" i="26"/>
  <c r="H76" i="26"/>
  <c r="H78" i="26" s="1"/>
  <c r="G78" i="26"/>
  <c r="G83" i="26" s="1"/>
  <c r="H61" i="26"/>
  <c r="H65" i="26" s="1"/>
  <c r="G65" i="26"/>
  <c r="E21" i="26"/>
  <c r="H50" i="26"/>
  <c r="H51" i="26" s="1"/>
  <c r="G51" i="26"/>
  <c r="H28" i="26"/>
  <c r="H31" i="26" s="1"/>
  <c r="G31" i="26"/>
  <c r="H91" i="26"/>
  <c r="H95" i="26" s="1"/>
  <c r="G95" i="26"/>
  <c r="J19" i="13"/>
  <c r="H16" i="16"/>
  <c r="H20" i="16" s="1"/>
  <c r="I10" i="15"/>
  <c r="I13" i="15" s="1"/>
  <c r="I18" i="15" s="1"/>
  <c r="I21" i="15" s="1"/>
  <c r="H13" i="15"/>
  <c r="H18" i="15" s="1"/>
  <c r="J55" i="13"/>
  <c r="J82" i="13" s="1"/>
  <c r="H11" i="26"/>
  <c r="H14" i="26" s="1"/>
  <c r="G14" i="26"/>
  <c r="H69" i="26"/>
  <c r="H73" i="26" s="1"/>
  <c r="G73" i="26"/>
  <c r="H53" i="26"/>
  <c r="H54" i="26" s="1"/>
  <c r="G54" i="26"/>
  <c r="H11" i="16"/>
  <c r="H13" i="16" s="1"/>
  <c r="G10" i="17"/>
  <c r="J84" i="13"/>
  <c r="J94" i="13" s="1"/>
  <c r="L3" i="15"/>
  <c r="K3" i="16"/>
  <c r="H47" i="26"/>
  <c r="H88" i="26"/>
  <c r="H17" i="26"/>
  <c r="H82" i="26"/>
  <c r="H25" i="26"/>
  <c r="H26" i="16" l="1"/>
  <c r="G26" i="16"/>
  <c r="E13" i="17" s="1"/>
  <c r="J49" i="13"/>
  <c r="J52" i="13" s="1"/>
  <c r="K95" i="13"/>
  <c r="G11" i="17" s="1"/>
  <c r="G14" i="17" s="1"/>
  <c r="I95" i="13"/>
  <c r="E96" i="26"/>
  <c r="G21" i="26"/>
  <c r="H42" i="26"/>
  <c r="G42" i="26"/>
  <c r="H21" i="26"/>
  <c r="H83" i="26"/>
  <c r="G58" i="26"/>
  <c r="J95" i="13"/>
  <c r="H58" i="26"/>
  <c r="G96" i="26" l="1"/>
  <c r="E8" i="17" s="1"/>
  <c r="C8" i="17"/>
  <c r="F8" i="17"/>
  <c r="I11" i="17"/>
  <c r="C10" i="17"/>
  <c r="I10" i="17" s="1"/>
  <c r="E12" i="17"/>
  <c r="F10" i="17"/>
  <c r="F11" i="17"/>
  <c r="H96" i="26"/>
  <c r="E10" i="17"/>
  <c r="E11" i="17"/>
  <c r="B13" i="15"/>
  <c r="H99" i="26" l="1"/>
  <c r="D8" i="17" s="1"/>
  <c r="K8" i="17"/>
  <c r="I8" i="17"/>
  <c r="E14" i="17"/>
  <c r="F12" i="17"/>
  <c r="N18" i="15"/>
  <c r="E18" i="15" s="1"/>
  <c r="C12" i="17" s="1"/>
  <c r="B95" i="13"/>
  <c r="B49" i="13"/>
  <c r="B17" i="15"/>
  <c r="B13" i="16"/>
  <c r="B26" i="16"/>
  <c r="B18" i="15"/>
  <c r="D10" i="17" l="1"/>
  <c r="C26" i="16"/>
  <c r="C19" i="17"/>
  <c r="J11" i="17" l="1"/>
  <c r="F13" i="17"/>
  <c r="H29" i="16"/>
  <c r="D13" i="17" s="1"/>
  <c r="D12" i="17"/>
  <c r="J10" i="17"/>
  <c r="M10" i="17"/>
  <c r="P10" i="17"/>
  <c r="K10" i="17"/>
  <c r="L10" i="17"/>
  <c r="N10" i="17"/>
  <c r="M12" i="17" l="1"/>
  <c r="I12" i="17"/>
  <c r="F14" i="17"/>
  <c r="P11" i="17"/>
  <c r="M11" i="17"/>
  <c r="L12" i="17"/>
  <c r="P12" i="17"/>
  <c r="J12" i="17"/>
  <c r="K12" i="17"/>
  <c r="N12" i="17"/>
  <c r="K11" i="17"/>
  <c r="N11" i="17"/>
  <c r="L11" i="17"/>
  <c r="J98" i="13" l="1"/>
  <c r="D11" i="17" s="1"/>
  <c r="D14" i="17" l="1"/>
  <c r="N8" i="17"/>
  <c r="P8" i="17"/>
  <c r="L8" i="17"/>
  <c r="M8" i="17"/>
  <c r="J8" i="17"/>
  <c r="C13" i="17"/>
  <c r="J13" i="17" s="1"/>
  <c r="L13" i="17" l="1"/>
  <c r="I13" i="17"/>
  <c r="M13" i="17"/>
  <c r="P13" i="17"/>
  <c r="N13" i="17"/>
  <c r="C14" i="17"/>
  <c r="K13" i="17"/>
  <c r="L14" i="17" l="1"/>
  <c r="E21" i="17" s="1"/>
  <c r="J14" i="17"/>
  <c r="E22" i="17" s="1"/>
  <c r="M14" i="17"/>
  <c r="C20" i="17" s="1"/>
  <c r="P14" i="17"/>
  <c r="E19" i="17" s="1"/>
  <c r="I14" i="17"/>
  <c r="C22" i="17" s="1"/>
  <c r="N14" i="17"/>
  <c r="E20" i="17" s="1"/>
  <c r="K14" i="17"/>
  <c r="C21" i="1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schlichtenhorst</author>
  </authors>
  <commentList>
    <comment ref="K3" authorId="0" shapeId="0" xr:uid="{00000000-0006-0000-0000-000001000000}">
      <text>
        <r>
          <rPr>
            <b/>
            <sz val="9"/>
            <color indexed="81"/>
            <rFont val="Segoe UI"/>
            <family val="2"/>
          </rPr>
          <t xml:space="preserve">Die Liste mit den Codes befindet sich im Tabellenblatt "Gemeindecodes". </t>
        </r>
        <r>
          <rPr>
            <sz val="9"/>
            <color indexed="81"/>
            <rFont val="Segoe UI"/>
            <family val="2"/>
          </rPr>
          <t xml:space="preserve">
</t>
        </r>
      </text>
    </comment>
    <comment ref="J6" authorId="0" shapeId="0" xr:uid="{00000000-0006-0000-0000-000002000000}">
      <text>
        <r>
          <rPr>
            <sz val="9"/>
            <color indexed="81"/>
            <rFont val="Segoe UI"/>
            <family val="2"/>
          </rPr>
          <t>Nur für AEV
bearbeitbar</t>
        </r>
      </text>
    </comment>
    <comment ref="F7" authorId="0" shapeId="0" xr:uid="{00000000-0006-0000-0000-000003000000}">
      <text>
        <r>
          <rPr>
            <sz val="9"/>
            <color indexed="81"/>
            <rFont val="Segoe UI"/>
            <family val="2"/>
          </rPr>
          <t>Wenn "nicht zutreffend" dann ist das Feld  aus der Summe prozentual  ausgeschlossen. Bitte plausible Begründung angeben in der Spalte "Kommentar"</t>
        </r>
      </text>
    </comment>
    <comment ref="G7" authorId="0" shapeId="0" xr:uid="{00000000-0006-0000-0000-000004000000}">
      <text>
        <r>
          <rPr>
            <sz val="9"/>
            <color indexed="81"/>
            <rFont val="Segoe UI"/>
            <family val="2"/>
          </rPr>
          <t xml:space="preserve">
Als unabdingbar angesehene Anforderung 
(wenn nicht erfüllt, keine offizielle Wertung)</t>
        </r>
      </text>
    </comment>
    <comment ref="I7" authorId="0" shapeId="0" xr:uid="{00000000-0006-0000-0000-000005000000}">
      <text>
        <r>
          <rPr>
            <sz val="9"/>
            <color indexed="81"/>
            <rFont val="Segoe UI"/>
            <family val="2"/>
          </rPr>
          <t xml:space="preserve">
• Existiert nicht  in der Gemeinde ...
• Verantwortlichkeiten nicht in unserer Gemeinde / bei Dritten, bei ...
• Alternative Möglichkeiten in der Gemeinden vorhanden: ...</t>
        </r>
      </text>
    </comment>
    <comment ref="J7" authorId="0" shapeId="0" xr:uid="{00000000-0006-0000-0000-000006000000}">
      <text>
        <r>
          <rPr>
            <sz val="9"/>
            <color indexed="81"/>
            <rFont val="Segoe UI"/>
            <family val="2"/>
          </rPr>
          <t xml:space="preserve">
Bei Annahme der Begründung X löschen !</t>
        </r>
      </text>
    </comment>
    <comment ref="N8" authorId="0" shapeId="0" xr:uid="{00000000-0006-0000-0000-000007000000}">
      <text>
        <r>
          <rPr>
            <b/>
            <sz val="9"/>
            <color indexed="81"/>
            <rFont val="Segoe UI"/>
            <family val="2"/>
          </rPr>
          <t>schlichtenhorst:</t>
        </r>
        <r>
          <rPr>
            <sz val="9"/>
            <color indexed="81"/>
            <rFont val="Segoe UI"/>
            <family val="2"/>
          </rPr>
          <t xml:space="preserve">
wenn AEV X (=Kommentar ist nicht bestätigt) , also abgelehnt, dann geht in die Bewertung mit in die Gesamt-Bewertung ein und wird bei K.O. mit 0 bewertet), bei Löschung des X geht die Bewertung nicht in die Gesamtsumme ein.</t>
        </r>
      </text>
    </comment>
    <comment ref="B22" authorId="0" shapeId="0" xr:uid="{00000000-0006-0000-0000-000008000000}">
      <text>
        <r>
          <rPr>
            <b/>
            <sz val="9"/>
            <color indexed="81"/>
            <rFont val="Segoe UI"/>
            <family val="2"/>
          </rPr>
          <t>weitere Maßnahmen zum Ressporcencenter folgen unter "Bring-Sammlung"
Tabellenblatt AW-Matrix 02.2</t>
        </r>
        <r>
          <rPr>
            <sz val="9"/>
            <color indexed="81"/>
            <rFont val="Segoe UI"/>
            <family val="2"/>
          </rPr>
          <t xml:space="preserve">
</t>
        </r>
      </text>
    </comment>
    <comment ref="M96" authorId="0" shapeId="0" xr:uid="{00000000-0006-0000-0000-000009000000}">
      <text>
        <r>
          <rPr>
            <b/>
            <sz val="9"/>
            <color indexed="81"/>
            <rFont val="Segoe UI"/>
            <family val="2"/>
          </rPr>
          <t xml:space="preserve">Formel: </t>
        </r>
        <r>
          <rPr>
            <sz val="9"/>
            <color indexed="81"/>
            <rFont val="Segoe UI"/>
            <family val="2"/>
          </rPr>
          <t>mit Zelle O96 wird folgendes berechnet: 
wenn Spalte I = nz  dann zählt die Summer der max. erreichten Punkte ohne die maximale Punktezahl der Zeile, mit nz als 100%</t>
        </r>
      </text>
    </comment>
    <comment ref="N97" authorId="0" shapeId="0" xr:uid="{00000000-0006-0000-0000-00000A000000}">
      <text>
        <r>
          <rPr>
            <b/>
            <sz val="9"/>
            <color indexed="81"/>
            <rFont val="Segoe UI"/>
            <family val="2"/>
          </rPr>
          <t>Formel:</t>
        </r>
        <r>
          <rPr>
            <sz val="9"/>
            <color indexed="81"/>
            <rFont val="Segoe UI"/>
            <family val="2"/>
          </rPr>
          <t xml:space="preserve">
Anzahl der Kommentare maximal: Wenn Zelle 96 &lt; 39, 
dann ist die Differenz die Anzahl der Kommentare, die  enthalten sind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schlichtenhorst</author>
  </authors>
  <commentList>
    <comment ref="L6" authorId="0" shapeId="0" xr:uid="{00000000-0006-0000-0100-000001000000}">
      <text>
        <r>
          <rPr>
            <sz val="9"/>
            <color indexed="81"/>
            <rFont val="Segoe UI"/>
            <family val="2"/>
          </rPr>
          <t>Nur für AEV
bearbeitbar</t>
        </r>
      </text>
    </comment>
    <comment ref="H7" authorId="0" shapeId="0" xr:uid="{00000000-0006-0000-0100-000002000000}">
      <text>
        <r>
          <rPr>
            <sz val="9"/>
            <color indexed="81"/>
            <rFont val="Segoe UI"/>
            <family val="2"/>
          </rPr>
          <t xml:space="preserve">
Wenn "nicht zutreffend", dann ist das Feld  aus der Summe prozentual  ausgeschlossen. Bitte plausible Begründung angeben in der Spalte "Kommentar"
</t>
        </r>
      </text>
    </comment>
    <comment ref="I7" authorId="0" shapeId="0" xr:uid="{00000000-0006-0000-0100-000003000000}">
      <text>
        <r>
          <rPr>
            <sz val="9"/>
            <color indexed="81"/>
            <rFont val="Segoe UI"/>
            <family val="2"/>
          </rPr>
          <t>als unabdingbar angesehene Anforderung 
(wenn nicht erfüllt, keine offizielle Wertung)</t>
        </r>
      </text>
    </comment>
    <comment ref="K7" authorId="0" shapeId="0" xr:uid="{00000000-0006-0000-0100-000004000000}">
      <text>
        <r>
          <rPr>
            <sz val="9"/>
            <color indexed="81"/>
            <rFont val="Segoe UI"/>
            <family val="2"/>
          </rPr>
          <t xml:space="preserve">
• Existiert nicht in der Gemeinde ...
• Verantwortlichkeiten nicht in unserer Gemeinde / bei Dritten, bei ...
• Alternative Möglichkeiten in der Gemeinden vorhanden: ...</t>
        </r>
      </text>
    </comment>
    <comment ref="L7" authorId="0" shapeId="0" xr:uid="{00000000-0006-0000-0100-000005000000}">
      <text>
        <r>
          <rPr>
            <sz val="9"/>
            <color indexed="81"/>
            <rFont val="Segoe UI"/>
            <family val="2"/>
          </rPr>
          <t>Bei Annahme der Begründung, X löschen -&gt; dann Zählt diese Maßnahme nicht! 
(ansonsten belassen)</t>
        </r>
      </text>
    </comment>
    <comment ref="I10" authorId="0" shapeId="0" xr:uid="{00000000-0006-0000-0100-000006000000}">
      <text>
        <r>
          <rPr>
            <b/>
            <sz val="9"/>
            <color indexed="81"/>
            <rFont val="Segoe UI"/>
            <family val="2"/>
          </rPr>
          <t xml:space="preserve">Formel: </t>
        </r>
        <r>
          <rPr>
            <sz val="9"/>
            <color indexed="81"/>
            <rFont val="Segoe UI"/>
            <family val="2"/>
          </rPr>
          <t xml:space="preserve">Wenn K.O. und Wert kleiner als kleinster Wert aus  Auswahl, dann 0, sonst 1
</t>
        </r>
      </text>
    </comment>
    <comment ref="C21" authorId="0" shapeId="0" xr:uid="{00000000-0006-0000-0100-000007000000}">
      <text>
        <r>
          <rPr>
            <b/>
            <sz val="9"/>
            <color indexed="81"/>
            <rFont val="Segoe UI"/>
            <family val="2"/>
          </rPr>
          <t xml:space="preserve">lose Sammlung = als Bündel, in nicht genormten Behältern oder Säcken, oder ganz lose auf offener Straße. </t>
        </r>
      </text>
    </comment>
    <comment ref="C33" authorId="0" shapeId="0" xr:uid="{00000000-0006-0000-0100-000008000000}">
      <text>
        <r>
          <rPr>
            <b/>
            <sz val="9"/>
            <color indexed="81"/>
            <rFont val="Segoe UI"/>
            <family val="2"/>
          </rPr>
          <t xml:space="preserve">Sammlung auf Abruf= eine Entsorgung von bestimmten bereitgestellten Abfall-Fraktionen auf Bestellung des Verursachers per Anmeldung (Anruf / E-Mail) (meist kostenpflichtig) </t>
        </r>
      </text>
    </comment>
    <comment ref="B40" authorId="0" shapeId="0" xr:uid="{00000000-0006-0000-0100-000009000000}">
      <text>
        <r>
          <rPr>
            <b/>
            <sz val="9"/>
            <color indexed="81"/>
            <rFont val="Segoe UI"/>
            <family val="2"/>
          </rPr>
          <t xml:space="preserve">
=große, sperrige Plastikabfälle, 
die nicht in Valorlux-Säcken gehören und / oder keine Verpackungsabfälle sind.
</t>
        </r>
        <r>
          <rPr>
            <sz val="9"/>
            <color indexed="81"/>
            <rFont val="Segoe UI"/>
            <family val="2"/>
          </rPr>
          <t xml:space="preserve">
</t>
        </r>
      </text>
    </comment>
    <comment ref="O49" authorId="0" shapeId="0" xr:uid="{00000000-0006-0000-0100-00000A000000}">
      <text>
        <r>
          <rPr>
            <b/>
            <sz val="9"/>
            <color indexed="81"/>
            <rFont val="Segoe UI"/>
            <family val="2"/>
          </rPr>
          <t>Formel:</t>
        </r>
        <r>
          <rPr>
            <sz val="9"/>
            <color indexed="81"/>
            <rFont val="Segoe UI"/>
            <family val="2"/>
          </rPr>
          <t xml:space="preserve">
mit Zelle O105 wird folgendes berechnet: wenn Spalte I = nz  dann zählt die Summer der max. erreichten Punkte ohne die maximale Punktezahl der Zeile, mit nz als 100%</t>
        </r>
      </text>
    </comment>
    <comment ref="P49" authorId="0" shapeId="0" xr:uid="{00000000-0006-0000-0100-00000B000000}">
      <text>
        <r>
          <rPr>
            <b/>
            <sz val="9"/>
            <color indexed="81"/>
            <rFont val="Segoe UI"/>
            <family val="2"/>
          </rPr>
          <t xml:space="preserve">Formel:
</t>
        </r>
        <r>
          <rPr>
            <sz val="9"/>
            <color indexed="81"/>
            <rFont val="Segoe UI"/>
            <family val="2"/>
          </rPr>
          <t xml:space="preserve">Anzahl der Kommentare maximal: Wenn Zelle 105 &lt; 23, 
dann ist die Differenz die Anzahl der Kommentare, die  enthalten sind
</t>
        </r>
      </text>
    </comment>
    <comment ref="D55" authorId="0" shapeId="0" xr:uid="{00000000-0006-0000-0100-00000C000000}">
      <text>
        <r>
          <rPr>
            <b/>
            <sz val="9"/>
            <color indexed="81"/>
            <rFont val="Segoe UI"/>
            <family val="2"/>
          </rPr>
          <t>„bewacht“: Ressourcencenter oder kommunale, nicht frei zugängliche Sammelstelle</t>
        </r>
        <r>
          <rPr>
            <sz val="9"/>
            <color indexed="81"/>
            <rFont val="Segoe UI"/>
            <family val="2"/>
          </rPr>
          <t xml:space="preserve">
</t>
        </r>
      </text>
    </comment>
    <comment ref="D56" authorId="0" shapeId="0" xr:uid="{00000000-0006-0000-0100-00000D000000}">
      <text>
        <r>
          <rPr>
            <b/>
            <sz val="9"/>
            <color indexed="81"/>
            <rFont val="Segoe UI"/>
            <family val="2"/>
          </rPr>
          <t>„unbewacht“: kommunale, zu jeder Zeit frei zugängliche Sammelstelle außerhalb des Ressourcencenters</t>
        </r>
        <r>
          <rPr>
            <sz val="9"/>
            <color indexed="81"/>
            <rFont val="Segoe UI"/>
            <family val="2"/>
          </rPr>
          <t xml:space="preserve">
</t>
        </r>
      </text>
    </comment>
    <comment ref="C65" authorId="0" shapeId="0" xr:uid="{00000000-0006-0000-0100-00000E000000}">
      <text>
        <r>
          <rPr>
            <b/>
            <sz val="9"/>
            <color indexed="81"/>
            <rFont val="Segoe UI"/>
            <family val="2"/>
          </rPr>
          <t xml:space="preserve">Große Plastiktüten (1000L) mit Halterung zur Sammlung von Verpackungen  auf dem Ressourcencenter </t>
        </r>
        <r>
          <rPr>
            <sz val="9"/>
            <color indexed="81"/>
            <rFont val="Segoe UI"/>
            <family val="2"/>
          </rPr>
          <t xml:space="preserve">
</t>
        </r>
      </text>
    </comment>
    <comment ref="C74" authorId="0" shapeId="0" xr:uid="{00000000-0006-0000-0100-00000F000000}">
      <text>
        <r>
          <rPr>
            <b/>
            <sz val="9"/>
            <color indexed="81"/>
            <rFont val="Segoe UI"/>
            <family val="2"/>
          </rPr>
          <t xml:space="preserve">Große Plastiktüten (1000L) mit Halterung zur Sammlung von Verpackungen  auf dem Ressourcencenter 
</t>
        </r>
        <r>
          <rPr>
            <sz val="9"/>
            <color indexed="81"/>
            <rFont val="Segoe UI"/>
            <family val="2"/>
          </rPr>
          <t xml:space="preserve">
</t>
        </r>
      </text>
    </comment>
    <comment ref="D88" authorId="0" shapeId="0" xr:uid="{00000000-0006-0000-0100-000010000000}">
      <text>
        <r>
          <rPr>
            <sz val="9"/>
            <color indexed="81"/>
            <rFont val="Segoe UI"/>
            <family val="2"/>
          </rPr>
          <t xml:space="preserve">Personnel besetzter Info-Point mit digitaler als auch analoger Aushänge "schwarzes Brett"
</t>
        </r>
      </text>
    </comment>
    <comment ref="D89" authorId="0" shapeId="0" xr:uid="{00000000-0006-0000-0100-000011000000}">
      <text>
        <r>
          <rPr>
            <sz val="9"/>
            <color indexed="81"/>
            <rFont val="Segoe UI"/>
            <family val="2"/>
          </rPr>
          <t xml:space="preserve">Info-Point mit digitaler als auch analoger Aushänge "schwarzes Brett"
</t>
        </r>
      </text>
    </comment>
    <comment ref="D90" authorId="0" shapeId="0" xr:uid="{00000000-0006-0000-0100-000012000000}">
      <text>
        <r>
          <rPr>
            <sz val="9"/>
            <color indexed="81"/>
            <rFont val="Segoe UI"/>
            <family val="2"/>
          </rPr>
          <t xml:space="preserve">Info-Point : Informationen am "schwarzen Brett" o.ä.
</t>
        </r>
      </text>
    </comment>
    <comment ref="O95" authorId="0" shapeId="0" xr:uid="{00000000-0006-0000-0100-000013000000}">
      <text>
        <r>
          <rPr>
            <b/>
            <sz val="9"/>
            <color indexed="81"/>
            <rFont val="Segoe UI"/>
            <family val="2"/>
          </rPr>
          <t xml:space="preserve">Formel:
</t>
        </r>
        <r>
          <rPr>
            <sz val="9"/>
            <color indexed="81"/>
            <rFont val="Segoe UI"/>
            <family val="2"/>
          </rPr>
          <t>mit Zelle O105 wird folgendes berechnet: wenn Spalte I = nz  dann zählt die Summer der max. erreichten Punkte ohne die maximale Punktezahl der Zeile, mit nz als 100%</t>
        </r>
      </text>
    </comment>
    <comment ref="P95" authorId="0" shapeId="0" xr:uid="{00000000-0006-0000-0100-000014000000}">
      <text>
        <r>
          <rPr>
            <b/>
            <sz val="9"/>
            <color indexed="81"/>
            <rFont val="Segoe UI"/>
            <family val="2"/>
          </rPr>
          <t>Formel:</t>
        </r>
        <r>
          <rPr>
            <sz val="9"/>
            <color indexed="81"/>
            <rFont val="Segoe UI"/>
            <family val="2"/>
          </rPr>
          <t xml:space="preserve">
Anzahl der Kommentare maximal: Wenn Zelle 105 &lt; 23, 
dann ist die Differenz die Anzahl der Kommentare, die  enthalten sind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schlichtenhorst</author>
  </authors>
  <commentList>
    <comment ref="K6" authorId="0" shapeId="0" xr:uid="{00000000-0006-0000-0200-000001000000}">
      <text>
        <r>
          <rPr>
            <sz val="9"/>
            <color indexed="81"/>
            <rFont val="Segoe UI"/>
            <family val="2"/>
          </rPr>
          <t>Nur für AEV
bearbeitbar</t>
        </r>
      </text>
    </comment>
    <comment ref="G7" authorId="0" shapeId="0" xr:uid="{00000000-0006-0000-0200-000002000000}">
      <text>
        <r>
          <rPr>
            <sz val="9"/>
            <color indexed="81"/>
            <rFont val="Segoe UI"/>
            <family val="2"/>
          </rPr>
          <t xml:space="preserve">
Wenn "nicht zutreffend" dann ist das Feld  aus der Summe prozentual  ausgeschlossen. 
Bitte plausible Begründung angeben 
in der Spalte "Kommentar"
</t>
        </r>
      </text>
    </comment>
    <comment ref="H7" authorId="0" shapeId="0" xr:uid="{00000000-0006-0000-0200-000003000000}">
      <text>
        <r>
          <rPr>
            <sz val="9"/>
            <color indexed="81"/>
            <rFont val="Segoe UI"/>
            <family val="2"/>
          </rPr>
          <t xml:space="preserve">
Unabdingbar angesehene Anforderung (wenn nicht erfüllt, keine offizielle Wertung)</t>
        </r>
      </text>
    </comment>
    <comment ref="J7" authorId="0" shapeId="0" xr:uid="{00000000-0006-0000-0200-000004000000}">
      <text>
        <r>
          <rPr>
            <sz val="9"/>
            <color indexed="81"/>
            <rFont val="Segoe UI"/>
            <family val="2"/>
          </rPr>
          <t xml:space="preserve">
• Existiert nicht in der Gemeinde ...
• Verantwortlichkeiten nicht in unserer Gemeinde / bei Dritten, bei ...
• Alternative Möglichkeiten in der Gemeinden vorhanden: ...</t>
        </r>
      </text>
    </comment>
    <comment ref="K7" authorId="0" shapeId="0" xr:uid="{00000000-0006-0000-0200-000005000000}">
      <text>
        <r>
          <rPr>
            <sz val="9"/>
            <color indexed="81"/>
            <rFont val="Segoe UI"/>
            <family val="2"/>
          </rPr>
          <t>Bei Annahme der Begründung, X löschen -&gt; dann Zählt diese Maßnahme nicht! 
(ansonsten belassen)</t>
        </r>
      </text>
    </comment>
    <comment ref="B10" authorId="0" shapeId="0" xr:uid="{00000000-0006-0000-0200-000006000000}">
      <text>
        <r>
          <rPr>
            <sz val="9"/>
            <color indexed="81"/>
            <rFont val="Segoe UI"/>
            <family val="2"/>
          </rPr>
          <t xml:space="preserve">
Art. 17 (3) Gebührenteilung auf die verschiedenen Abfallbesitzer bei gemeinsamer Benutzung von Sammelgefäßen für gemischte Siedlungsabfälle aus Haushalten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schlichtenhorst</author>
  </authors>
  <commentList>
    <comment ref="F7" authorId="0" shapeId="0" xr:uid="{00000000-0006-0000-0300-000001000000}">
      <text>
        <r>
          <rPr>
            <sz val="9"/>
            <color indexed="81"/>
            <rFont val="Segoe UI"/>
            <family val="2"/>
          </rPr>
          <t xml:space="preserve">Wenn "nicht zutreffend" dann ist das Feld  aus der Summe prozentual  ausgeschlossen. Bitte plausibel Begründung angeben in der Spalte "Kommentar"
</t>
        </r>
      </text>
    </comment>
    <comment ref="G7" authorId="0" shapeId="0" xr:uid="{00000000-0006-0000-0300-000002000000}">
      <text>
        <r>
          <rPr>
            <sz val="9"/>
            <color indexed="81"/>
            <rFont val="Segoe UI"/>
            <family val="2"/>
          </rPr>
          <t xml:space="preserve">
Unabdingbar angesehene Anforderung (wenn nicht erfüllt, keine offizielle Wertung)</t>
        </r>
      </text>
    </comment>
    <comment ref="I7" authorId="0" shapeId="0" xr:uid="{00000000-0006-0000-0300-000003000000}">
      <text>
        <r>
          <rPr>
            <sz val="9"/>
            <color indexed="81"/>
            <rFont val="Segoe UI"/>
            <family val="2"/>
          </rPr>
          <t xml:space="preserve">
• Existiert nicht in der Gemeinde ...
• Verantwortlichkeiten nicht in unserer Gemeinde / bei Dritten, bei ...
• Alternative Möglichkeiten in der Gemeinden vorhanden: ...</t>
        </r>
      </text>
    </comment>
    <comment ref="J7" authorId="0" shapeId="0" xr:uid="{00000000-0006-0000-0300-000004000000}">
      <text>
        <r>
          <rPr>
            <sz val="9"/>
            <color indexed="81"/>
            <rFont val="Segoe UI"/>
            <family val="2"/>
          </rPr>
          <t xml:space="preserve">
Bei Annahme der Begründung X löschen !</t>
        </r>
      </text>
    </comment>
    <comment ref="B11" authorId="0" shapeId="0" xr:uid="{00000000-0006-0000-0300-000005000000}">
      <text>
        <r>
          <rPr>
            <sz val="9"/>
            <color indexed="81"/>
            <rFont val="Segoe UI"/>
            <family val="2"/>
          </rPr>
          <t xml:space="preserve">
Art. 17 "(1) Unbeschadet der Bestimmungen von Artikel 19 und gemäß dem Verursacherprinzip werden die Kosten der Abfallbewirtschaftung vom ursprünglichen Abfallerzeuger oder vom derzeitigen oder früheren Besitzer des Abfalls getragen."
Art. 17 (3) Die kommunalen Gebühren für die Abfallbewirtschaftung(unabhängig von den angewandten Sammelmodalitäten) müssen alle Kosten decken, … 
ab dem 1. Januar 2024, müssen die Gebühren, die den einzelnen Haushalten ….auferlegt werden,...</t>
        </r>
      </text>
    </comment>
    <comment ref="B12" authorId="0" shapeId="0" xr:uid="{00000000-0006-0000-0300-000006000000}">
      <text>
        <r>
          <rPr>
            <sz val="9"/>
            <color indexed="81"/>
            <rFont val="Segoe UI"/>
            <family val="2"/>
          </rPr>
          <t xml:space="preserve">
Art. 17
 (3) Die kommunalen Gebühren für die Abfallbewirtschaftung müssen alle Kosten decken, die den jeweiligen Gemeinden im Zusammenhang mit der Abfallbewirtschaftung entstehen.</t>
        </r>
      </text>
    </comment>
    <comment ref="B19" authorId="0" shapeId="0" xr:uid="{00000000-0006-0000-0300-000007000000}">
      <text>
        <r>
          <rPr>
            <sz val="9"/>
            <color indexed="81"/>
            <rFont val="Segoe UI"/>
            <family val="2"/>
          </rPr>
          <t>Steuerliche Anreize für anti-gaspi Maßnahmen
Steuerlichen Maßnahmen o.ä. zur Förderung der Verwendung von nachhaltigen Produkten;
Unterstützung von Forschung und Innovation 
Sensibilisierungs-Kampagnen der Bevölkerung, unter Einbeziehung Schulen und und berufliche Bildung ;
Synergien schaffen durch (digitale) Koordinierungssysteme in der Abfallbewirtschaftung;
Förderung von Kooperationen</t>
        </r>
      </text>
    </comment>
  </commentList>
</comments>
</file>

<file path=xl/sharedStrings.xml><?xml version="1.0" encoding="utf-8"?>
<sst xmlns="http://schemas.openxmlformats.org/spreadsheetml/2006/main" count="1476" uniqueCount="784">
  <si>
    <t>1.1</t>
  </si>
  <si>
    <t>1.2</t>
  </si>
  <si>
    <t>1.3</t>
  </si>
  <si>
    <t>2.1</t>
  </si>
  <si>
    <t>3.1</t>
  </si>
  <si>
    <t>4.1</t>
  </si>
  <si>
    <t>5.1.1</t>
  </si>
  <si>
    <t>5.2.1</t>
  </si>
  <si>
    <t>5.1</t>
  </si>
  <si>
    <t>5.2</t>
  </si>
  <si>
    <t>5.3</t>
  </si>
  <si>
    <t>5.3.1</t>
  </si>
  <si>
    <t>6.1</t>
  </si>
  <si>
    <t>7.1</t>
  </si>
  <si>
    <t>8.2</t>
  </si>
  <si>
    <t>9.1</t>
  </si>
  <si>
    <t>10.1</t>
  </si>
  <si>
    <t>10.1.1</t>
  </si>
  <si>
    <t>10.1.2</t>
  </si>
  <si>
    <t>10.1.3</t>
  </si>
  <si>
    <t>10.1.4</t>
  </si>
  <si>
    <t>Total</t>
  </si>
  <si>
    <t>und gemäß des Maßnahmenkatalogs vom Klimapakt (KP) 2.0</t>
  </si>
  <si>
    <t>(Berücksichtigung der Maßnahmen auf kommunaler Ebene sowie auf Syndikatsebene)</t>
  </si>
  <si>
    <t>Bewertungskriterium</t>
  </si>
  <si>
    <t>Bewertung</t>
  </si>
  <si>
    <t>Kalkulation</t>
  </si>
  <si>
    <t>Kommentar</t>
  </si>
  <si>
    <t>Nr.</t>
  </si>
  <si>
    <t>Verteilung</t>
  </si>
  <si>
    <t>K.O.-Kriterium</t>
  </si>
  <si>
    <t>[keine Eingabe]</t>
  </si>
  <si>
    <t xml:space="preserve">Informationen und Beratung der Bürger </t>
  </si>
  <si>
    <t>Nachweis</t>
  </si>
  <si>
    <t>K.O.</t>
  </si>
  <si>
    <t>1.1.1</t>
  </si>
  <si>
    <t>1.1.2</t>
  </si>
  <si>
    <t>1.1.3</t>
  </si>
  <si>
    <t>1.2.1</t>
  </si>
  <si>
    <t>1.3.1</t>
  </si>
  <si>
    <t xml:space="preserve">Zuständigkeiten (Syndikat, Gemeinde, Abteilung,,..) Ausbildung, </t>
  </si>
  <si>
    <t>2.1.1</t>
  </si>
  <si>
    <t>2.1.2</t>
  </si>
  <si>
    <t>2.1.3</t>
  </si>
  <si>
    <t>2.1.4</t>
  </si>
  <si>
    <t>3.1.1</t>
  </si>
  <si>
    <t>4.1.1</t>
  </si>
  <si>
    <t>4.1.2</t>
  </si>
  <si>
    <t>Vermeidung von Abfall auf Veranstaltungen innerhalb der Gemeinde(n)</t>
  </si>
  <si>
    <t>3.2</t>
  </si>
  <si>
    <t>3.3</t>
  </si>
  <si>
    <t>3.2.1</t>
  </si>
  <si>
    <t>3.2.2</t>
  </si>
  <si>
    <t>6</t>
  </si>
  <si>
    <t>Praxisveranstaltungen, Informationsmaterial zur Eigenkompostierung zur Verfügung stellen</t>
  </si>
  <si>
    <t>Sensibilisierungsmaßnahmen für Anti-Littering</t>
  </si>
  <si>
    <t>7</t>
  </si>
  <si>
    <t>6.1.1</t>
  </si>
  <si>
    <t>7.1.1</t>
  </si>
  <si>
    <t>7.1.2</t>
  </si>
  <si>
    <t>7.1.3</t>
  </si>
  <si>
    <t>7.1.4</t>
  </si>
  <si>
    <t>Beschluss, Rechnungen</t>
  </si>
  <si>
    <t>Dokumente, Photos, Terminkalender</t>
  </si>
  <si>
    <t>8.1.1</t>
  </si>
  <si>
    <t>8.1.2</t>
  </si>
  <si>
    <t>Vorsehen von einer intelligenten Erfassung des Restmülls in Residenzen (Chipsystem)</t>
  </si>
  <si>
    <t>8.2.1</t>
  </si>
  <si>
    <t>8.2.2</t>
  </si>
  <si>
    <t>E-Verwaltung und -Kommunikationsmöglichkeiten nutzen</t>
  </si>
  <si>
    <t>Füllstandssensoren (automatische Meldung über volle Abfallcontainer) zur Optimierung der Sammelfahrten (Klimapakt 2.0)</t>
  </si>
  <si>
    <t>Total (2)</t>
  </si>
  <si>
    <t>Total (1)</t>
  </si>
  <si>
    <t>Total (3)</t>
  </si>
  <si>
    <t>Total (4)</t>
  </si>
  <si>
    <t>Total (5)</t>
  </si>
  <si>
    <t>Total (6)</t>
  </si>
  <si>
    <t>Total (7)</t>
  </si>
  <si>
    <t>Total (9)</t>
  </si>
  <si>
    <t>Total (10)</t>
  </si>
  <si>
    <t>Total (8)</t>
  </si>
  <si>
    <t>AGm* Art.12 (3), 
KP 2.0: Punkt 3.5.1, 2.</t>
  </si>
  <si>
    <t xml:space="preserve">Beschluss, Regelwerk, Bestellungen, Ausschreibungen, technische Spezifikationen und Gütezeichen, Prüfberichte, Zertifizierungen </t>
  </si>
  <si>
    <t>3.3.3</t>
  </si>
  <si>
    <t>AGm* Art. 26,  KP 2.0, Punkt 1.1.4,  2,  3.5.1,  4  und 6.5.1</t>
  </si>
  <si>
    <t xml:space="preserve">Abfallwirtschaft
s. KP 2.0: Punkt 1.1.5 </t>
  </si>
  <si>
    <t>AGm* Art. 26 (5), KP 2.0, Punkt 1.1.4, 2,2b und 3.5.1, 2.</t>
  </si>
  <si>
    <t>AGm* Art. 11 u. 20 (4), 
KP 2.0: Punkt 3.5.1, 2 und 6.5.1, 2.</t>
  </si>
  <si>
    <t xml:space="preserve">Zwischensumme: </t>
  </si>
  <si>
    <t>*</t>
  </si>
  <si>
    <t>Differenzierung</t>
  </si>
  <si>
    <t>System</t>
  </si>
  <si>
    <t>Holsammlungen</t>
  </si>
  <si>
    <t>Behälter</t>
  </si>
  <si>
    <r>
      <t>³</t>
    </r>
    <r>
      <rPr>
        <sz val="10"/>
        <color rgb="FF000000"/>
        <rFont val="Times New Roman"/>
        <family val="1"/>
      </rPr>
      <t>52</t>
    </r>
  </si>
  <si>
    <r>
      <t>³</t>
    </r>
    <r>
      <rPr>
        <sz val="10"/>
        <color rgb="FF000000"/>
        <rFont val="Times New Roman"/>
        <family val="1"/>
      </rPr>
      <t>26</t>
    </r>
  </si>
  <si>
    <t>&gt;12</t>
  </si>
  <si>
    <r>
      <t>£</t>
    </r>
    <r>
      <rPr>
        <sz val="10"/>
        <color rgb="FF000000"/>
        <rFont val="Times New Roman"/>
        <family val="1"/>
      </rPr>
      <t>12</t>
    </r>
  </si>
  <si>
    <t>lose</t>
  </si>
  <si>
    <t>Säcke</t>
  </si>
  <si>
    <t xml:space="preserve">auf Abruf </t>
  </si>
  <si>
    <r>
      <t>³</t>
    </r>
    <r>
      <rPr>
        <sz val="10"/>
        <color rgb="FF000000"/>
        <rFont val="Times New Roman"/>
        <family val="1"/>
      </rPr>
      <t>2</t>
    </r>
  </si>
  <si>
    <r>
      <t>³</t>
    </r>
    <r>
      <rPr>
        <sz val="10"/>
        <color rgb="FF000000"/>
        <rFont val="Times New Roman"/>
        <family val="1"/>
      </rPr>
      <t>4</t>
    </r>
  </si>
  <si>
    <t>Bezeichnung</t>
  </si>
  <si>
    <t>2.2</t>
  </si>
  <si>
    <t>2.2.1</t>
  </si>
  <si>
    <t>5 bis 6</t>
  </si>
  <si>
    <t xml:space="preserve">3 bis 4 </t>
  </si>
  <si>
    <t xml:space="preserve">1 bis 2 </t>
  </si>
  <si>
    <t>2.2.2</t>
  </si>
  <si>
    <t>2.2.4</t>
  </si>
  <si>
    <t>Restabfallabfuhr</t>
  </si>
  <si>
    <t>³26</t>
  </si>
  <si>
    <t>3.1.2</t>
  </si>
  <si>
    <t>³52</t>
  </si>
  <si>
    <t>3.1.3</t>
  </si>
  <si>
    <t>Loi du 21 mars 2012 relative à la gestion des déchets, et modifiant</t>
  </si>
  <si>
    <t>1. la loi du 31 mai 1999 portant institution d’un fonds pour la protection de l’environnement;</t>
  </si>
  <si>
    <t>2. la loi du 25 mars 2005 relative au fonctionnement et au financement de l’action SuperDrecksKëscht;</t>
  </si>
  <si>
    <t>3. la loi du 19 décembre 2008 a) relative aux piles et accumulateurs ainsi qu’aux déchets de piles et d’accumulateurs</t>
  </si>
  <si>
    <t>b) modifiant la loi modifiée du 17 juin 1994 relative à la prévention et à la gestion des déchets;</t>
  </si>
  <si>
    <t>modifiée par:</t>
  </si>
  <si>
    <t>Loi du 3 décembre 2014 (Mém. A - 225 du 10 décembre 2014, p. 4290; doc. parl. 6663)</t>
  </si>
  <si>
    <t>Règlement grand-ducal du 24 mars 2015 (Mém. A - 60 du 31 mars 2015, p. 1266)</t>
  </si>
  <si>
    <t>Règlement grand-ducal du 24 novembre 2015 (Mém. A - 227 du 7 décembre 2015, p. 4854; dir. 2015/1127/UE)</t>
  </si>
  <si>
    <t>Loi du 18 décembre 2015 (Mém. A - 256 du 28 décembre 2015, p. 6210; doc. parl. 6771)</t>
  </si>
  <si>
    <t>Loi du 9 juin 2022 (Mém. A - 267 du 10 juin 2022; doc. parl. 7659; dir. (UE) 2018/851).</t>
  </si>
  <si>
    <t>Texte coordonné au 10 juin 2022</t>
  </si>
  <si>
    <t>4. la loi du 24 mai 2011 relative aux services dans le marché intérieur, (Mém. A - 60 du 28 mars 2012, p. 670; doc. parl. 6288; dir. 2008/98/CE)</t>
  </si>
  <si>
    <t>&gt; 50 ≤ 75 %</t>
  </si>
  <si>
    <t>&gt; 25 ≤ 50 %</t>
  </si>
  <si>
    <t>0 ≤ 25 %</t>
  </si>
  <si>
    <t>&gt; 75 ≤ 100 %</t>
  </si>
  <si>
    <t>Loi du 9 juin 2022 modifiant la loi modifiée du 19 décembre 2008
a) relative aux piles et accumulateurs ainsi qu’aux déchets de piles et d’accumulateurs
b) modifiant la loi modifiée du 17 juin 1994 relative à la prévention et à la gestion des déchets.</t>
  </si>
  <si>
    <t>Summe der erreichten Punkte:</t>
  </si>
  <si>
    <t>Total:</t>
  </si>
  <si>
    <t>Tage geöffnet pro Woche</t>
  </si>
  <si>
    <t>Abfuhrfrequenz 
[1/a]</t>
  </si>
  <si>
    <t>bis</t>
  </si>
  <si>
    <t>Weit - Fortgeschritten</t>
  </si>
  <si>
    <t>Fortgeschritten</t>
  </si>
  <si>
    <t>Initialstatus</t>
  </si>
  <si>
    <t>Punkte von</t>
  </si>
  <si>
    <t>visuelle Einstufung</t>
  </si>
  <si>
    <t>Zahlen passen sich der maximalen Punktzahl an</t>
  </si>
  <si>
    <t>Sonstige Steuerungs- und Lenkungsmechanismen</t>
  </si>
  <si>
    <t>Beseitigung</t>
  </si>
  <si>
    <t>- Bringsammlungen</t>
  </si>
  <si>
    <t>- Holsammlungen</t>
  </si>
  <si>
    <t>Stoffliche Verwertung</t>
  </si>
  <si>
    <t>Abfallvermeidung und Vorbereitung zur Wiederverwendung</t>
  </si>
  <si>
    <t>Y-Wert pro Farbe</t>
  </si>
  <si>
    <t xml:space="preserve">zwischen X und </t>
  </si>
  <si>
    <t>Lfd.-Nr.</t>
  </si>
  <si>
    <t>Bedingte Formatoierung.: Wert liegt</t>
  </si>
  <si>
    <t>≤ 25%</t>
  </si>
  <si>
    <t>&gt; 25% ≤ 50%</t>
  </si>
  <si>
    <t>&gt; 50% ≤ 75 %</t>
  </si>
  <si>
    <t>&gt; 75% ≤  100 %</t>
  </si>
  <si>
    <t>hier erfolgt keine Eingabe</t>
  </si>
  <si>
    <t>Tabelle verknüpft mit bedingter Formatierung (kann ausgeblendet werden)</t>
  </si>
  <si>
    <t>KP  2.0: P. 3.5.1, 2b</t>
  </si>
  <si>
    <t xml:space="preserve">AGm* Art.20 (6), KP  2.0: Punkt 3.5.1, 2, 3,  </t>
  </si>
  <si>
    <t>Gesetzliche Grundlage Agm*</t>
  </si>
  <si>
    <t>Maximale 
Punkte</t>
  </si>
  <si>
    <t>Erreichte 
Punkte</t>
  </si>
  <si>
    <t>AGm* Art. 14 (1), 17, KP  2.0: P. 3.5.1, 2,</t>
  </si>
  <si>
    <t>AGm* Art.14 (1), 20, KP  2.0:P.3.5.1, 2b</t>
  </si>
  <si>
    <t>s. AGm* 13 (5)</t>
  </si>
  <si>
    <t>AGm*  Art. 20 (1)</t>
  </si>
  <si>
    <t>AGm*  Art. 20 (1), KP  2.0  Punkt 3.5.1, 2</t>
  </si>
  <si>
    <t xml:space="preserve">AGm*  Art. 20 (1) u. (2), KP  2.0 P. 3.5.1, 2.  </t>
  </si>
  <si>
    <t>AGm* Art. 20 (1) u. 25, KP 2.0: Punkt 3.5.1, 2, 3</t>
  </si>
  <si>
    <t>AGm* Art. 20 (1) u. 25, KP  2.0: Punkt 3.5.1, 2</t>
  </si>
  <si>
    <t>Problemstoffe + Batterien &amp; Akkus</t>
  </si>
  <si>
    <t>AGm*  Art. 13 (4), 17(1)</t>
  </si>
  <si>
    <t>AGm*  Art. 13 (2)</t>
  </si>
  <si>
    <t>**</t>
  </si>
  <si>
    <t>***</t>
  </si>
  <si>
    <t>Loi du 9 juin 2022 modifiant la loi du 21 mars 2017 relative aux emballages et aux déchets
d’emballages.</t>
  </si>
  <si>
    <t>****</t>
  </si>
  <si>
    <t>*****</t>
  </si>
  <si>
    <t>Loi du 9 juin 2022 relative à la réduction de l’incidence de certains produits en plastique sur l’environnement.</t>
  </si>
  <si>
    <t>Loi du 9 juin 2022 relative aux déchets d’équipements électriques et électroniques</t>
  </si>
  <si>
    <t>AGm* Art. 14 u. 20 (4),  KP 2.0: Punkt 1.1.4 2b und 3.5.1, 2.</t>
  </si>
  <si>
    <t>Kosten</t>
  </si>
  <si>
    <r>
      <t xml:space="preserve">AGm* Art. 17 (1), (3) </t>
    </r>
    <r>
      <rPr>
        <i/>
        <sz val="10"/>
        <rFont val="Times New Roman"/>
        <family val="1"/>
      </rPr>
      <t>20 (1) und (8)</t>
    </r>
    <r>
      <rPr>
        <sz val="10"/>
        <rFont val="Times New Roman"/>
        <family val="1"/>
      </rPr>
      <t xml:space="preserve"> 
KP 2.0: Punkt 1.1.4, 2, 3.5.1, 2b </t>
    </r>
  </si>
  <si>
    <t xml:space="preserve">AGm* Art. 17 (3) und 20 (5), KP 2.0: Punkt 1.1.4, 2, 3.5.1, 2b.  </t>
  </si>
  <si>
    <t>3</t>
  </si>
  <si>
    <t>2</t>
  </si>
  <si>
    <t>Synergien schaffen durch (digitale) Koordinierungssysteme in der Abfallbewirtschaftung;</t>
  </si>
  <si>
    <t xml:space="preserve">Gebührenteilung bei gemeinsamer Benutzung von Sammelgefäßen für gemischte Siedlungsabfälle aus Haushalten </t>
  </si>
  <si>
    <t xml:space="preserve">Tabelle I:  </t>
  </si>
  <si>
    <t>Anzahl der 
erfüllten 
Punkte</t>
  </si>
  <si>
    <t>Tabelle III:</t>
  </si>
  <si>
    <t xml:space="preserve">s. AGm* Anhang VII, KP  2.0, Punkt 1.1.4,  4,  3.5.1,  4  und 6.5.1 </t>
  </si>
  <si>
    <t>Abfuhrfrequenz nach Volumen und /oder Gewicht und Einsatz eines Verwiege-/Identifikationssystems für die Verrechnung</t>
  </si>
  <si>
    <t xml:space="preserve">AGm* Art. 17 (3) und 20  (8), 
KP 2.0: Punkt 1.1.4, 2, 3.5.1, 2b. </t>
  </si>
  <si>
    <t>AGm*  13 (1), 25 (4)
Loi du 9 juin 2022 relative à la réduction de l’incidence de certains produits en plastique sur l’environnement: Art. 9, Partie F</t>
  </si>
  <si>
    <t xml:space="preserve">AGm*  Art. 20 (1) u. (2); Loi du 9 juin 2022 modifiant la loi du 21 mars 2017 relative aux emballages et aux déchets d’emballages. Art. 7 (2) 1
KP  2.0 P. 3.5.1, 2.  </t>
  </si>
  <si>
    <t xml:space="preserve">AGm*  Art. 20 (1) u. (2); Loi du 9 juin 2022 relative aux déchets d’équipements électriques et électroniques: Art. 5 
KP  2.0 P. 3.5.1, 2.  </t>
  </si>
  <si>
    <t>Windeldienste, andere</t>
  </si>
  <si>
    <t>AGm* Art. 20 (6)  
KP 2.0: Punkt 1.1.4, 2.</t>
  </si>
  <si>
    <t>Beschluss, Regelwerk</t>
  </si>
  <si>
    <t xml:space="preserve">Verfügbarkeit und Zugänglichkeit von Ressourcenzentren </t>
  </si>
  <si>
    <t>Verfügbarkeit und Zugänglichkeit von Ressourcenzentren gewährleisten für die Systeme der obligatorischen getrennten Sammlung aller Fraktionen</t>
  </si>
  <si>
    <t>Pfandsysteme und andere Maßnahmen zur Förderung der effizienten Sammlung von gebrauchten Produkten und Materialien;</t>
  </si>
  <si>
    <t>s. AGm* Anhang VII</t>
  </si>
  <si>
    <t xml:space="preserve">Information der Abfallerzeuger über das Volumen oder Gewicht der gemischten Siedlungsabfälle (jährlich) . </t>
  </si>
  <si>
    <t xml:space="preserve">Tabelle II:  </t>
  </si>
  <si>
    <t>1</t>
  </si>
  <si>
    <t>Total (III)</t>
  </si>
  <si>
    <t>Tabelle IV:</t>
  </si>
  <si>
    <r>
      <t>³</t>
    </r>
    <r>
      <rPr>
        <sz val="10"/>
        <rFont val="Times New Roman"/>
        <family val="1"/>
      </rPr>
      <t>26</t>
    </r>
  </si>
  <si>
    <t>Beschluss, Formular, Dokumente</t>
  </si>
  <si>
    <t>Nachweis
(Beispiele)</t>
  </si>
  <si>
    <t>K.P. 1.1.4 Punkt 2, KP 2.0: Punkt 3.5.1, 3.</t>
  </si>
  <si>
    <t xml:space="preserve">Konzepte (und nachweisbare Umsetzung) für abfallarme Feste / Veranstaltungen; </t>
  </si>
  <si>
    <t>Beschluss, Konzept, Pläne</t>
  </si>
  <si>
    <t>AGm* Art. 14 (4) und  25 (1)
KP 2.0: Punkt 1.1.4, 2 und 3.5.1, 2.</t>
  </si>
  <si>
    <t>Fotos, Kommunikation, Beschluss</t>
  </si>
  <si>
    <t xml:space="preserve">Beschluss, Pläne, Fotos Kommunikation, </t>
  </si>
  <si>
    <t>Beschluss, Fördergelder</t>
  </si>
  <si>
    <t xml:space="preserve">Energetische und stoffliche Nutzung von biogenem Abfall </t>
  </si>
  <si>
    <t>Beschluss, Ausschreibungen, Formulare, Fotos</t>
  </si>
  <si>
    <t>Teilnehmerlisten, Fotos, Statistiken (Mengen)</t>
  </si>
  <si>
    <t>Beschluss, Konzept, Besprechungsprotokolle, Formulare</t>
  </si>
  <si>
    <t xml:space="preserve">Informationsbereich im Ressourcencenter: Öffnungszeiten </t>
  </si>
  <si>
    <t xml:space="preserve">Secondhandbereich im Ressourcencenter: Öffnungszeiten </t>
  </si>
  <si>
    <t>nz</t>
  </si>
  <si>
    <t>[1 = erfüllt, kein K.O. 
0= nicht erfüllt -&gt;K.O.]
[keine Eingabe]</t>
  </si>
  <si>
    <t>Bezeichnung der Maßnahmen und Einzelmaßnahmen</t>
  </si>
  <si>
    <t>[optional bzw.
plausible Begründung bei "nicht zutreffend"]</t>
  </si>
  <si>
    <t>Bezeichnung der Maßnahmen und 
Einzelmaßnahmen</t>
  </si>
  <si>
    <r>
      <rPr>
        <b/>
        <sz val="10"/>
        <color theme="1"/>
        <rFont val="Hero New Light"/>
        <family val="3"/>
      </rPr>
      <t>Endpunktestand</t>
    </r>
    <r>
      <rPr>
        <sz val="10"/>
        <color theme="1"/>
        <rFont val="Hero New Light"/>
        <family val="3"/>
      </rPr>
      <t xml:space="preserve">
[keine Eingabe]</t>
    </r>
  </si>
  <si>
    <t>"nicht zutreffend"</t>
  </si>
  <si>
    <t>(Anzahl)</t>
  </si>
  <si>
    <t>KP 2.0 - P.1.1.5'!A1</t>
  </si>
  <si>
    <t>KP 2.0 - P.3.5.1'!A1</t>
  </si>
  <si>
    <t xml:space="preserve">#nz: </t>
  </si>
  <si>
    <t>Tabelle V: Ergebnis</t>
  </si>
  <si>
    <t>(Summe)</t>
  </si>
  <si>
    <t>Dokumente, Pläne</t>
  </si>
  <si>
    <t>Unterlagen, Rechnungen, Pläne</t>
  </si>
  <si>
    <t>Programme, Rechnungen, Beispiele</t>
  </si>
  <si>
    <t>#K.O.</t>
  </si>
  <si>
    <t>#K.O. = 0 (nicht erfüllt)</t>
  </si>
  <si>
    <t>maximale Punkte (Zahlen in Fettdruck):</t>
  </si>
  <si>
    <t>Beschluss, Rechnungen, Kalender</t>
  </si>
  <si>
    <t>Beschluss, Regel-werke, Rechnungen</t>
  </si>
  <si>
    <t>Beschluss, Regel-werke, Dokumente Kommunikation</t>
  </si>
  <si>
    <t xml:space="preserve">Beschluss, Abfallkalender </t>
  </si>
  <si>
    <t xml:space="preserve">Beschluss, 
Abfallkalender </t>
  </si>
  <si>
    <t>Beschluss, 
Abfallkalender</t>
  </si>
  <si>
    <r>
      <rPr>
        <sz val="10"/>
        <color theme="1"/>
        <rFont val="Hero New Light"/>
        <family val="3"/>
      </rPr>
      <t xml:space="preserve">Beschluss, </t>
    </r>
    <r>
      <rPr>
        <sz val="10"/>
        <color theme="0"/>
        <rFont val="Hero New Light"/>
        <family val="3"/>
      </rPr>
      <t xml:space="preserve">
</t>
    </r>
    <r>
      <rPr>
        <sz val="10"/>
        <color theme="1"/>
        <rFont val="Hero New Light"/>
        <family val="3"/>
      </rPr>
      <t>Abfallkalender</t>
    </r>
  </si>
  <si>
    <t>Beschluss, Kommunikation, Rechnungen</t>
  </si>
  <si>
    <t>1-6</t>
  </si>
  <si>
    <t>1-5</t>
  </si>
  <si>
    <t>1-4</t>
  </si>
  <si>
    <t>1-3</t>
  </si>
  <si>
    <t>1-2</t>
  </si>
  <si>
    <t>1-nz</t>
  </si>
  <si>
    <t>&gt; 75 ≤  100 %</t>
  </si>
  <si>
    <t xml:space="preserve">AGm*  20 (2), Art. 51 IX, KP  2.0  Punkt 3.5.1, 2
Loi du 9 juin 2022 modifiant la loi modifiée du 19 décembre 2008 **: "(4) Art. 7 </t>
  </si>
  <si>
    <t>Qualitativ hochwertige Abfallberatung</t>
  </si>
  <si>
    <t xml:space="preserve">Qualitativ hochwertige Abfallberatung über 
Möglichkeiten der Vermeidung, der Wiederverwendung, der Vorbereitung zur   Wiederverwendung, des Recyclings und der Verwertung von Siedlungsabfällen gemäß Artikel 12. </t>
  </si>
  <si>
    <t xml:space="preserve">AGm* Art.12 (1, 2), 22
KP 2.0: Punkt 1.1.4, 2. und 3.5.1, 3 </t>
  </si>
  <si>
    <t xml:space="preserve">Art.: 20 (4): gültig ab dem 1. Januar 2024  </t>
  </si>
  <si>
    <t>Beschluss, Ressourcenkonzept, Jahresbericht, Statistiken.</t>
  </si>
  <si>
    <t xml:space="preserve">AGm* Art.12 (2c), 14bis
KP 2.0: 1.1.4, 3.5.6 und 6.5.1 Punkt 3.
</t>
  </si>
  <si>
    <t>Beschluss, Ressourcen-konzept, Regelwerke</t>
  </si>
  <si>
    <t>AGm* Art. 14  u. 20 (6), KP 2.0: Punkt 1.1.4 2b und 3.5.1, 2.</t>
  </si>
  <si>
    <t xml:space="preserve">Einrichtung und Unterstützung von Reparatur- und Wiederverwendungsnetzen </t>
  </si>
  <si>
    <t>Informationen bei Gemeinde abfragbar bzw. Weitervermittlung an Kontaktstellen</t>
  </si>
  <si>
    <t xml:space="preserve">Trennung der Baustellenabfälle </t>
  </si>
  <si>
    <t>TOTAL I</t>
  </si>
  <si>
    <t>TOTAL (IV)</t>
  </si>
  <si>
    <t>maximale Punkte 
(Zahlen in Fettdruck)</t>
  </si>
  <si>
    <t xml:space="preserve">#Kommentare </t>
  </si>
  <si>
    <t>Kompostierung in Privathaushalten fördern durch:</t>
  </si>
  <si>
    <t>Die Anschaffung von Kompostierbehältern fördern</t>
  </si>
  <si>
    <t>Haushalte und gegebenenfalls die Erzeuger von Siedlungsabfällen, die nicht aus Haushalten stammen, werden jährlich über das Volumen oder Gewicht der gemischten Siedlungsabfälle informiert, die von diesen tatsächlich erzeugt werden.</t>
  </si>
  <si>
    <t>K.O.-System 0 Punkte</t>
  </si>
  <si>
    <t>Kommen-tare</t>
  </si>
  <si>
    <t>Beschluss, Regelwerke, Rechnungen, Dokumente, Kommunikation</t>
  </si>
  <si>
    <t>Sperrmülltaxe</t>
  </si>
  <si>
    <t>AGm* Art. 11, 12 (6) u. 20 (4), KP 2.0: Punkt 3.5.1, 2 und 6.5.1, 2.</t>
  </si>
  <si>
    <t>- Anti-Littering: Informationen zu Sanktionen kommunizieren 
- Sanktionen konsequent anwenden.</t>
  </si>
  <si>
    <t xml:space="preserve"> Zielsetzung (fast) erreicht</t>
  </si>
  <si>
    <t>- Grouss Botz durchführen.
Alternativ: ähnliche Maßnahmen durchführen.</t>
  </si>
  <si>
    <t>Max. Punkte</t>
  </si>
  <si>
    <t>Commune</t>
  </si>
  <si>
    <t>CODE</t>
  </si>
  <si>
    <t>Syndicat principal</t>
  </si>
  <si>
    <t>Syndicat secondaire</t>
  </si>
  <si>
    <t>Parc de Recyclage</t>
  </si>
  <si>
    <t>Beaufort</t>
  </si>
  <si>
    <t>1001</t>
  </si>
  <si>
    <t>SIDEC</t>
  </si>
  <si>
    <t/>
  </si>
  <si>
    <t>Fridhaff (Parc de recyclage)</t>
  </si>
  <si>
    <t>Bech</t>
  </si>
  <si>
    <t>1002</t>
  </si>
  <si>
    <t>SIGRE</t>
  </si>
  <si>
    <t>Junglinster  (Parc de recyclage)</t>
  </si>
  <si>
    <t>Beckerich</t>
  </si>
  <si>
    <t>0701</t>
  </si>
  <si>
    <t>Redange/Attert (Parc de recyclage)</t>
  </si>
  <si>
    <t>Berdorf</t>
  </si>
  <si>
    <t>1003</t>
  </si>
  <si>
    <t>Bertrange</t>
  </si>
  <si>
    <t>0301</t>
  </si>
  <si>
    <t>SICA</t>
  </si>
  <si>
    <t>SIDOR</t>
  </si>
  <si>
    <t>Kehlen  (Parc de recyclage)</t>
  </si>
  <si>
    <t>Bettembourg</t>
  </si>
  <si>
    <t>0201</t>
  </si>
  <si>
    <t>Bettembourg-Dudelange (Parc de recyclage)</t>
  </si>
  <si>
    <t>Bettendorf</t>
  </si>
  <si>
    <t>0601</t>
  </si>
  <si>
    <t>Betzdorf</t>
  </si>
  <si>
    <t>1101</t>
  </si>
  <si>
    <t>Deponie Muertendall  (Parc de recyclage)</t>
  </si>
  <si>
    <t>Bissen</t>
  </si>
  <si>
    <t>0402</t>
  </si>
  <si>
    <t>Mersch (Parc de recyclage)</t>
  </si>
  <si>
    <t>Biwer</t>
  </si>
  <si>
    <t>1102</t>
  </si>
  <si>
    <t>Boulaide</t>
  </si>
  <si>
    <t>0801</t>
  </si>
  <si>
    <t>Wiltz (Parc de recyclage)</t>
  </si>
  <si>
    <t>Bourscheid</t>
  </si>
  <si>
    <t>0602</t>
  </si>
  <si>
    <t>Bous</t>
  </si>
  <si>
    <t>1201</t>
  </si>
  <si>
    <t>Containerpark „Am Haff“  (Parc de recyclage)</t>
  </si>
  <si>
    <t>Clervaux</t>
  </si>
  <si>
    <t>0501</t>
  </si>
  <si>
    <t>Lentzweiler (Parc de recyclage)</t>
  </si>
  <si>
    <t>Colmar-Berg</t>
  </si>
  <si>
    <t>0401</t>
  </si>
  <si>
    <t>Consdorf</t>
  </si>
  <si>
    <t>1004</t>
  </si>
  <si>
    <t>Contern</t>
  </si>
  <si>
    <t>0302</t>
  </si>
  <si>
    <t>Munsbach (Parc de recyclage)</t>
  </si>
  <si>
    <t>Dalheim</t>
  </si>
  <si>
    <t>1202</t>
  </si>
  <si>
    <t>Dalheim  (Parc de recyclage)</t>
  </si>
  <si>
    <t>Diekirch</t>
  </si>
  <si>
    <t>0603</t>
  </si>
  <si>
    <t>Differdange</t>
  </si>
  <si>
    <t>0202</t>
  </si>
  <si>
    <t>Differdange (Parc de recyclage)</t>
  </si>
  <si>
    <t>Dippach</t>
  </si>
  <si>
    <t>0101</t>
  </si>
  <si>
    <t>Dudelange</t>
  </si>
  <si>
    <t>0203</t>
  </si>
  <si>
    <t>Echternach</t>
  </si>
  <si>
    <t>1005</t>
  </si>
  <si>
    <t>Ell</t>
  </si>
  <si>
    <t>0703</t>
  </si>
  <si>
    <t>Erpeldange-sur-Sûre</t>
  </si>
  <si>
    <t>0604</t>
  </si>
  <si>
    <t>Esch-sur-Alzette</t>
  </si>
  <si>
    <t>0204</t>
  </si>
  <si>
    <t>Schifflange (Parc de recyclage)</t>
  </si>
  <si>
    <t>Esch-sur-Sûre</t>
  </si>
  <si>
    <t>0802</t>
  </si>
  <si>
    <t>Ettelbruck</t>
  </si>
  <si>
    <t>0605</t>
  </si>
  <si>
    <t>Feulen</t>
  </si>
  <si>
    <t>0606</t>
  </si>
  <si>
    <t>Fischbach</t>
  </si>
  <si>
    <t>0404</t>
  </si>
  <si>
    <t>Flaxweiler</t>
  </si>
  <si>
    <t>1103</t>
  </si>
  <si>
    <t>Frisange</t>
  </si>
  <si>
    <t>0205</t>
  </si>
  <si>
    <t>Garnich</t>
  </si>
  <si>
    <t>0102</t>
  </si>
  <si>
    <t>Goesdorf</t>
  </si>
  <si>
    <t>0804</t>
  </si>
  <si>
    <t>Grevenmacher</t>
  </si>
  <si>
    <t>1104</t>
  </si>
  <si>
    <t>Grosbous</t>
  </si>
  <si>
    <t>0705</t>
  </si>
  <si>
    <t>0103</t>
  </si>
  <si>
    <t>Heffingen</t>
  </si>
  <si>
    <t>0405</t>
  </si>
  <si>
    <t>Helperknapp</t>
  </si>
  <si>
    <t>0403</t>
  </si>
  <si>
    <t>Hesperange</t>
  </si>
  <si>
    <t>0303</t>
  </si>
  <si>
    <t>Hesperange (Parc de recyclage)</t>
  </si>
  <si>
    <t>Junglinster</t>
  </si>
  <si>
    <t>1105</t>
  </si>
  <si>
    <t>Käerjeng</t>
  </si>
  <si>
    <t>0104</t>
  </si>
  <si>
    <t>Käerjeng (Parc de recyclage)</t>
  </si>
  <si>
    <t>Kayl</t>
  </si>
  <si>
    <t>0206</t>
  </si>
  <si>
    <t>Kayl-Tétange (Parc de recyclage)</t>
  </si>
  <si>
    <t>Kehlen</t>
  </si>
  <si>
    <t>0105</t>
  </si>
  <si>
    <t>Kiischpelt</t>
  </si>
  <si>
    <t>0805</t>
  </si>
  <si>
    <t>Koerich</t>
  </si>
  <si>
    <t>0106</t>
  </si>
  <si>
    <t>Kopstal</t>
  </si>
  <si>
    <t>0107</t>
  </si>
  <si>
    <t>Lac de la Haute-Sûre</t>
  </si>
  <si>
    <t>0806</t>
  </si>
  <si>
    <t>Larochette</t>
  </si>
  <si>
    <t>0406</t>
  </si>
  <si>
    <t>Lenningen</t>
  </si>
  <si>
    <t>1203</t>
  </si>
  <si>
    <t>Leudelange</t>
  </si>
  <si>
    <t>0207</t>
  </si>
  <si>
    <t>Lintgen</t>
  </si>
  <si>
    <t>0407</t>
  </si>
  <si>
    <t>Lorentzweiler</t>
  </si>
  <si>
    <t>0408</t>
  </si>
  <si>
    <t>Luxembourg</t>
  </si>
  <si>
    <t>0304</t>
  </si>
  <si>
    <t>Luxembourg (Parc de recyclage)</t>
  </si>
  <si>
    <t>Mamer</t>
  </si>
  <si>
    <t>0108</t>
  </si>
  <si>
    <t>Manternach</t>
  </si>
  <si>
    <t>1106</t>
  </si>
  <si>
    <t>Mersch</t>
  </si>
  <si>
    <t>0409</t>
  </si>
  <si>
    <t>Mertert</t>
  </si>
  <si>
    <t>1107</t>
  </si>
  <si>
    <t>Mertzig</t>
  </si>
  <si>
    <t>0607</t>
  </si>
  <si>
    <t>Mondercange</t>
  </si>
  <si>
    <t>0208</t>
  </si>
  <si>
    <t>Mondorf-les-Bains</t>
  </si>
  <si>
    <t>1204</t>
  </si>
  <si>
    <t>Niederanven</t>
  </si>
  <si>
    <t>0305</t>
  </si>
  <si>
    <t>Nommern</t>
  </si>
  <si>
    <t>0410</t>
  </si>
  <si>
    <t>Parc Hosingen</t>
  </si>
  <si>
    <t>0503</t>
  </si>
  <si>
    <t>Pétange</t>
  </si>
  <si>
    <t>0209</t>
  </si>
  <si>
    <t>Pétange (Parc de recyclage)</t>
  </si>
  <si>
    <t>Preizerdaul</t>
  </si>
  <si>
    <t>0702</t>
  </si>
  <si>
    <t>Putscheid</t>
  </si>
  <si>
    <t>0902</t>
  </si>
  <si>
    <t>Rambrouch</t>
  </si>
  <si>
    <t>0704</t>
  </si>
  <si>
    <t>Reckange-sur-Mess</t>
  </si>
  <si>
    <t>0210</t>
  </si>
  <si>
    <t>Redange-sur-Attert</t>
  </si>
  <si>
    <t>0706</t>
  </si>
  <si>
    <t>Reisdorf</t>
  </si>
  <si>
    <t>0608</t>
  </si>
  <si>
    <t>Remich</t>
  </si>
  <si>
    <t>1205</t>
  </si>
  <si>
    <t>Roeser</t>
  </si>
  <si>
    <t>0211</t>
  </si>
  <si>
    <t>Rosport-Mompach</t>
  </si>
  <si>
    <t>1006</t>
  </si>
  <si>
    <t>Rumelange</t>
  </si>
  <si>
    <t>0212</t>
  </si>
  <si>
    <t>Saeul</t>
  </si>
  <si>
    <t>0707</t>
  </si>
  <si>
    <t>Sandweiler</t>
  </si>
  <si>
    <t>0306</t>
  </si>
  <si>
    <t>Sanem</t>
  </si>
  <si>
    <t>0213</t>
  </si>
  <si>
    <t>Schengen</t>
  </si>
  <si>
    <t>1206</t>
  </si>
  <si>
    <t>Schieren</t>
  </si>
  <si>
    <t>0609</t>
  </si>
  <si>
    <t>Schifflange</t>
  </si>
  <si>
    <t>0214</t>
  </si>
  <si>
    <t>Schuttrange</t>
  </si>
  <si>
    <t>0307</t>
  </si>
  <si>
    <t>Stadtbredimus</t>
  </si>
  <si>
    <t>1207</t>
  </si>
  <si>
    <t>Steinfort</t>
  </si>
  <si>
    <t>0110</t>
  </si>
  <si>
    <t>Steinsel</t>
  </si>
  <si>
    <t>0308</t>
  </si>
  <si>
    <t>Steinsel (Parc de recyclage)</t>
  </si>
  <si>
    <t>Strassen</t>
  </si>
  <si>
    <t>0309</t>
  </si>
  <si>
    <t>Tandel</t>
  </si>
  <si>
    <t>0901</t>
  </si>
  <si>
    <t>Troisvierges</t>
  </si>
  <si>
    <t>0504</t>
  </si>
  <si>
    <t>Useldange</t>
  </si>
  <si>
    <t>0708</t>
  </si>
  <si>
    <t>Vallée de l'Ernz</t>
  </si>
  <si>
    <t>0610</t>
  </si>
  <si>
    <t>Vianden</t>
  </si>
  <si>
    <t>0903</t>
  </si>
  <si>
    <t>Vichten</t>
  </si>
  <si>
    <t>0709</t>
  </si>
  <si>
    <t>Wahl</t>
  </si>
  <si>
    <t>0710</t>
  </si>
  <si>
    <t>Waldbillig</t>
  </si>
  <si>
    <t>1008</t>
  </si>
  <si>
    <t>Waldbredimus</t>
  </si>
  <si>
    <t>1208</t>
  </si>
  <si>
    <t>Walferdange</t>
  </si>
  <si>
    <t>0310</t>
  </si>
  <si>
    <t>Weiler-la-Tour</t>
  </si>
  <si>
    <t>0311</t>
  </si>
  <si>
    <t>Weiswampach</t>
  </si>
  <si>
    <t>0505</t>
  </si>
  <si>
    <t>Wiltz</t>
  </si>
  <si>
    <t>0807</t>
  </si>
  <si>
    <t>Wincrange</t>
  </si>
  <si>
    <t>0502</t>
  </si>
  <si>
    <t>Winseler</t>
  </si>
  <si>
    <t>0808</t>
  </si>
  <si>
    <t>Wormeldange</t>
  </si>
  <si>
    <t>1108</t>
  </si>
  <si>
    <t>Gemeinde (Code):</t>
  </si>
  <si>
    <t>AEV</t>
  </si>
  <si>
    <t>Versteckte</t>
  </si>
  <si>
    <t>TOTAL</t>
  </si>
  <si>
    <t>Gesetzliche Grundlage Agm* bzw. Maßnahme: Klimapakt 2.0</t>
  </si>
  <si>
    <t>Einsatzlisten, Ausleih-Gebühren-Abrechnungen</t>
  </si>
  <si>
    <t>Potentielle Maßnahmen: 
- Sensibilisierungskampagnen  für Verleih-/(Zwischen)-Vermietungs-Initiativen von selten gebrauchten  Gegenständen bzw. Räumlichkeiten,
- Infrastruktur anbieten zur Unterstützung von Verleihsystemen (z.B. von sperrigen oder teuren Gartengeräten wie Schubkarren, Hochdruckreiniger, Fahrzeugen, Anhängern…
Alternativ: andere vergleichbare Maßnahmen: …</t>
  </si>
  <si>
    <t>Grünschnittcontainer in den Gemeinden aufstellen
Alternativ: Zugang zur Entsorgung der Bioabfälle in der Kompostieranlage gewährleiten</t>
  </si>
  <si>
    <t>Konzepte, Fotos, Terminkalender, erreichte Zielgruppen</t>
  </si>
  <si>
    <t>Erweiterung des Bauten Reglements</t>
  </si>
  <si>
    <t xml:space="preserve">Bauleitfaden / Bauten Reglement zur Vermeidung und Wiederverwendung von Abfällen liegt vor </t>
  </si>
  <si>
    <t>Beschluss, Bauten Reglement</t>
  </si>
  <si>
    <t xml:space="preserve">Einrichtungen bereitstellen für die getrennte Sammlung von Inertabfällen, Bauschutt und Rückbauabfällen in geringen Mengen von Baustellen von Privatpersonen. </t>
  </si>
  <si>
    <t>Nachhaltige kommunale Digitalisierungskonzepte</t>
  </si>
  <si>
    <t>Gesetzliche Grundlage Agm*
bzw. Maßnahme: Klimapakt 2.0</t>
  </si>
  <si>
    <t>Bring-Sammlungen</t>
  </si>
  <si>
    <t>bzw. Maßnahme: Klimapakt 2.0</t>
  </si>
  <si>
    <t>Sonstige  Maßnahmen zur Steuerung und Lenkung der Abfallwirtschaft</t>
  </si>
  <si>
    <r>
      <rPr>
        <b/>
        <sz val="10"/>
        <color theme="1"/>
        <rFont val="Hero New Light"/>
        <family val="3"/>
      </rPr>
      <t>Endpunkte-
stand</t>
    </r>
    <r>
      <rPr>
        <sz val="10"/>
        <color theme="1"/>
        <rFont val="Hero New Light"/>
        <family val="3"/>
      </rPr>
      <t xml:space="preserve">
[keine Eingabe]</t>
    </r>
  </si>
  <si>
    <t>Aktuellste Informationen auf der Internetseite von wesentlichen  abfallwirtschaftlichen Vorgaben zur Vermeidung u. Verwertung. 
- APP: Mäin Offall - Meng Ressourcen
- Aktuelle abfallwirtschaftliche Meldungen, - Neuerungen, 
- Wesentliche abfallwirtschaftliche Praxisbeispiele
- Anlassbezogene Informationen (Veranstaltungen)</t>
  </si>
  <si>
    <t>Sensibilierungskampagnen in Schulen, Vereinen fördern für abfallbewußtes Verhalten: 
z.B. Refuse, Reuse, Recycle (spielerisch) in den Köpfen verankern.
Alternativ: andere Vergleiche Maßnahmen.</t>
  </si>
  <si>
    <t>2-nz</t>
  </si>
  <si>
    <t>3-nz</t>
  </si>
  <si>
    <t>4-nz</t>
  </si>
  <si>
    <t>5-nz</t>
  </si>
  <si>
    <t>6-nz</t>
  </si>
  <si>
    <t>K.O. in Allg und Lenkung:</t>
  </si>
  <si>
    <t>Bewertung von 0 - max. Punkte mit nz</t>
  </si>
  <si>
    <t>Subjektive Bewertung ohne nz</t>
  </si>
  <si>
    <t>Container</t>
  </si>
  <si>
    <t>Nachweise</t>
  </si>
  <si>
    <t>Abfuhrfrequenz [1/a]  Öffnungs-zeiten / andere</t>
  </si>
  <si>
    <t>/ andere</t>
  </si>
  <si>
    <t>Anschluss-
quote / Nachweise</t>
  </si>
  <si>
    <t xml:space="preserve">Die Gemeinde ermöglicht die Zugänglichkeit im Ressourcencenter 
- für alle Einwohner des Großherzogtums Luxemburg unabhängig von ihrem Wohnort (auch für für Hausverwalter von „Residenzen“ (wenn Rechnungsempfänger)). </t>
  </si>
  <si>
    <t xml:space="preserve">Modell zur Bewertung der kommunalen Abfallwirtschaft auf der Basis des modifizierten Abfallgesetzes (AGm*) vom 21.03.2012 (konsolidierte Fassung vom 01.01. 2023) </t>
  </si>
  <si>
    <t>6 ohne 1</t>
  </si>
  <si>
    <t>6 ohne 1,2</t>
  </si>
  <si>
    <t>6 ohne 1,23</t>
  </si>
  <si>
    <t>K.O. in Verwertung Hol und Bring</t>
  </si>
  <si>
    <t>5 ohne 1</t>
  </si>
  <si>
    <t>5 und 4</t>
  </si>
  <si>
    <t>4</t>
  </si>
  <si>
    <t xml:space="preserve">4 + 3 </t>
  </si>
  <si>
    <t>6 ohne 4</t>
  </si>
  <si>
    <t>6+5</t>
  </si>
  <si>
    <t>4+5</t>
  </si>
  <si>
    <t>Informationen zu aktuelle Gemeindeverordnungen (Direktiven, Gesetze, Regelwerke, …) bezgl.. der Abfallbewirtschaftung, insbesondere Vermeidung wie das Verbot für das Ablegen von Werbedrucken auf Fahrzeugen, von plastik- oder metallhaltigen Konfetti, Luftschlangen, von Produkten mit Mikroplastik, sowie über die Strukturen für die getrennte Sammlung sind leicht zugänglich und auffindbar.</t>
  </si>
  <si>
    <t>Einsatzlisten, Ausleih-Gebühren-Abrechnungen,
Fotos</t>
  </si>
  <si>
    <t>Potentielle Maßnahmen:
-  Passende Infrastrukturen zur Verfügung stellen (z.B. an die Aktivitäten angepasste Räumlichkeiten und Möbel/Regale, Strom, WC, ..)
- Durch gezielte Sensibilisierung der Öffentlichkeit die getrennten Sammlung von wiederverwendbareren Abfällen unterstützen
Alternativ: andere vergleichbare Maßnahmen: …</t>
  </si>
  <si>
    <t xml:space="preserve">Beschluss,  Fotos Kommunikation, </t>
  </si>
  <si>
    <t>Optimierung der Abfall- und Wertstoff-Sammellogistik z.B. :
- Integriertes Abfallkonzept für Industrie und Gewerbezonen, 
- Tourenoptimierung, Füllstandsmesser, E-Fahrzeuge, 
oder andere gleichwertige Maßnahmen.</t>
  </si>
  <si>
    <t>AGm* Art. 14 u. 20 (4,6) KP, 2.0: Punkt 1.1.4 2b und 3.5.1, 2.</t>
  </si>
  <si>
    <t>6.1.2</t>
  </si>
  <si>
    <t>6.1.3</t>
  </si>
  <si>
    <t>6.1.4</t>
  </si>
  <si>
    <t>Zur Verfügungstellung von kleineren Vorsortiergefässen / Papiersammeltüten zur vereinfachten Bioabfall-Sammlung im Haushalt</t>
  </si>
  <si>
    <t>7.1.5</t>
  </si>
  <si>
    <t xml:space="preserve">Beschlüsse, Dokumente, Photos, </t>
  </si>
  <si>
    <t>Trennung der verschiedenen Fraktionen der Bauabfälle ermöglichen, 
die einem Verwertungsverfahren unterzogen werden können (z.B. Kaskadennutzungs-projekte), und solche die einem Beseitigungsverfahren unterzogen werden müssen</t>
  </si>
  <si>
    <t>Links auf Homepage</t>
  </si>
  <si>
    <t>Verfügbarkeit eines Ressourcencenters: Öffnungszeiten</t>
  </si>
  <si>
    <t xml:space="preserve">Zugänglichkeit des Ressourcencenters: Identifikationssystem für  Anlieferer </t>
  </si>
  <si>
    <t xml:space="preserve">AGm* Art. 17 (3), 20 (8) Anhang VII,  KP 2.0: Punkt 1.1.4, 2, 3.5.1, 2b. </t>
  </si>
  <si>
    <t xml:space="preserve">Taxenpflichtige Sperrmüllannahme im Ressourcencenter </t>
  </si>
  <si>
    <t>Gewicht (kg)</t>
  </si>
  <si>
    <t>Volumen bzw. Stück (m3)</t>
  </si>
  <si>
    <t>Grünschnitt (Holsammlung)</t>
  </si>
  <si>
    <t>Papier/Kartonagen (Holsammlung)</t>
  </si>
  <si>
    <t>Hohlglas (Holsammlung)</t>
  </si>
  <si>
    <t>Verpackungen (Valorlux u. ähnliche, Holsammlung)</t>
  </si>
  <si>
    <t>Altmetalle (Holsammlung)</t>
  </si>
  <si>
    <t>Elektro(nik)schrott  (Holsammlung)</t>
  </si>
  <si>
    <t>Problemstoffe + Batterien &amp; Akkus (Holsammlung)</t>
  </si>
  <si>
    <t>Kunststoffe  (Holsammlung)</t>
  </si>
  <si>
    <t>Reifen   (Holsammlung)</t>
  </si>
  <si>
    <t>Holz  (Holsammlung)</t>
  </si>
  <si>
    <t>Grünschnitt (Bring-Sammlung)</t>
  </si>
  <si>
    <t>Elektro(nik)schrott  (Bring-Sammlung)</t>
  </si>
  <si>
    <t>Reifen (Bring-Sammlung)</t>
  </si>
  <si>
    <t>Holz (Bring-Sammlung)</t>
  </si>
  <si>
    <t>Altkleider (Bring-Sammlung)</t>
  </si>
  <si>
    <t>Legende</t>
  </si>
  <si>
    <t>6, 5, 4</t>
  </si>
  <si>
    <t>Tabellen-Nr.</t>
  </si>
  <si>
    <t>I</t>
  </si>
  <si>
    <t>II</t>
  </si>
  <si>
    <t>IIa</t>
  </si>
  <si>
    <t>IIb</t>
  </si>
  <si>
    <t>III</t>
  </si>
  <si>
    <t>IV</t>
  </si>
  <si>
    <t>Dokumentation vom Mengennachweis der Siedlungsabfall-erzeuger</t>
  </si>
  <si>
    <t>Verwendung von Mehrweggeschirr und (wenn Spülmöglichkeit (Spülmobil o.ä.) vorhanden) auf öffentlichen Veranstaltungen der Gemeinde</t>
  </si>
  <si>
    <r>
      <rPr>
        <u/>
        <sz val="10"/>
        <color theme="1"/>
        <rFont val="Hero New Light"/>
        <family val="3"/>
      </rPr>
      <t>Zusatzmaßnahmen</t>
    </r>
    <r>
      <rPr>
        <sz val="10"/>
        <color theme="1"/>
        <rFont val="Hero New Light"/>
        <family val="3"/>
      </rPr>
      <t>:</t>
    </r>
    <r>
      <rPr>
        <u/>
        <sz val="10"/>
        <color theme="1"/>
        <rFont val="Hero New Light"/>
        <family val="3"/>
      </rPr>
      <t xml:space="preserve"> 
</t>
    </r>
    <r>
      <rPr>
        <sz val="10"/>
        <color theme="1"/>
        <rFont val="Hero New Light"/>
        <family val="3"/>
      </rPr>
      <t>Unterstützung von Vereinen, ONG's, Clubs..., bei der Ausrichtung von Veranstaltungen durch:
- Bereitstellung einer Spülmöglichkeit (Spülmobil, Waschstraße, ...), sowie die nötige Strom- und Wasserversorgung, -entsorgung 
- Bereitstellung von Mehrweggeschirr 
- Bereitstellung separater Sammelbehälter
- Einbindung der lokalen Geschäftswelt, 
- Einsatz von Food-to-go Mehrweggeschirr um die Entstehung von Lebensmittel-abfällen verhindern und begrenzen (Anti-gaspi Konzept),
oder andere Vergleichbare Maßnahmen.</t>
    </r>
  </si>
  <si>
    <t>Vermeidung und Wiederverwendung von Abfällen wird bei der Planung eines Bauvorhabens und der Vergabe eines entsprechenden Auftrags berücksichtigt: 
z.B. durch:
- ein Bestandsverzeichnis der verwendeten Baumaterialien vor dem Rückbau eines Gebäudes (umbauten Raum &gt; 1200 m3  bzw. eines Abfallaufkommens &gt;100 m3). 
- Getrennte Sammlung der Fraktionen nach Holz, mineralische Fraktionen (Beton, Ziegel, Fliesen und Keramik, Steine), Metall, Glas, Pappe, Kunststoff, Gips und gefährliche Abfälle
- Vermeidung bzw. Reduzierung von Bodenaushub (Nachweisbarkeit im Falle der Wiederverwendung des Bodenaushubs)
oder andere vergleichbare Regelungen</t>
  </si>
  <si>
    <t xml:space="preserve">Verwendung von open data (z.B. data.public.lu, open maps bzw. andere kostenlose APPs  zur Tourenoptimierung, Erinnerungsdienste, Littering-Melde APPs, Schätzung der Abfallmengen in Residenz,... und andere Nutzung im Bereich der Ressourcenverbrauchsoptimierung 
</t>
  </si>
  <si>
    <t xml:space="preserve"> Kommunikation für die Verwendung von Info-Apps:   
- digitaler Abfallkalender z.B. Mäin Offall - Meng Ressourcen oder andere 
- Erinnerungsdienste für Sammeltage (SMS/Push-Nachricht/Email) gemäß Abfall-/Wertstoffkalender. </t>
  </si>
  <si>
    <t>unbewacht</t>
  </si>
  <si>
    <t>bewacht</t>
  </si>
  <si>
    <t>(Bring-Sammlung):</t>
  </si>
  <si>
    <t>Anreize schaffen zur Mehrfachnutzung/Reparieren von Produkten</t>
  </si>
  <si>
    <t xml:space="preserve">Festschreibung von konkreten Maßnahmen zur Abfallvermeidung sowie die Gebühren und Tarife in der Gemeindeverordnung </t>
  </si>
  <si>
    <t>Getrennte Sperrmüll-Sammlung von  wiederverwertbaren- und endgültigen Sperrmüll-Fraktionen  (Holsammlung)</t>
  </si>
  <si>
    <t>Getrennte Sperrmüll-Sammlung von  wiederverwertbaren- und endgültigen Sperrmüll-Fraktionen (Bring-Sammlung)</t>
  </si>
  <si>
    <t>Bioabfall (Bring-Sammlung)</t>
  </si>
  <si>
    <t>Papier/Kartonagen (Bring-Sammlung)</t>
  </si>
  <si>
    <t>Hohlglas (Bring-Sammlung)</t>
  </si>
  <si>
    <t>Formel #nz</t>
  </si>
  <si>
    <t>Formel #Kommentar leer</t>
  </si>
  <si>
    <t>Anzahl der Kommentare ist kleiner als 
Anzahl der Felder "nicht zutreffend"</t>
  </si>
  <si>
    <t>Organisation Bring-Sammlung im Ressourcencenter</t>
  </si>
  <si>
    <t>versteckte</t>
  </si>
  <si>
    <t xml:space="preserve"> #Kommentar leer</t>
  </si>
  <si>
    <t xml:space="preserve"> #nz</t>
  </si>
  <si>
    <t>Versteckte 
Formel</t>
  </si>
  <si>
    <t>versteckte 
Formel</t>
  </si>
  <si>
    <t>Verwertung mit nz</t>
  </si>
  <si>
    <t xml:space="preserve">Auswertungsreihen 
Punktevergabe (Zahlenreihen) </t>
  </si>
  <si>
    <t>Sonderreien Verwertung 
mit ausgewählten Punkten</t>
  </si>
  <si>
    <t>Zwischen-summe: 2.2</t>
  </si>
  <si>
    <t>Notiz: Anzahl Zellen mit Text geht nicht da die Formel als Text gezählt wird</t>
  </si>
  <si>
    <t>AGm* Art. 20 (1) u. 25, 
KP 2.0: Punkt 3.5.1, 2, 3</t>
  </si>
  <si>
    <t>AGm* Art. 20 (1) u. 25, 
KP  2.0: Punkt 3.5.1, 2</t>
  </si>
  <si>
    <t xml:space="preserve">AGm*  Art. 20 (1) u. (2), 
KP  2.0 P. 3.5.1, 2.  </t>
  </si>
  <si>
    <t>AGm*  Art. 20 (1), 
KP  2.0  Punkt 3.5.1, 2</t>
  </si>
  <si>
    <t>Hol- und Bring-Sammlungen</t>
  </si>
  <si>
    <t>Service</t>
  </si>
  <si>
    <t>Personell +</t>
  </si>
  <si>
    <t>Digital +</t>
  </si>
  <si>
    <t>Aushänge</t>
  </si>
  <si>
    <t>Kunststoffe (Bring-Sammlung)</t>
  </si>
  <si>
    <t>[x="nz" wurde abgelehnt!]</t>
  </si>
  <si>
    <t>Abfall-Vermeidungskonzept für die eigenen Einrichtungen der Gemeinde</t>
  </si>
  <si>
    <t>Beschluss, Einsatz- oder RC-Pläne, 
Fotos</t>
  </si>
  <si>
    <t xml:space="preserve">Verpackungen (Valorlux) </t>
  </si>
  <si>
    <t>(Bring-Sammlung)</t>
  </si>
  <si>
    <t>Windeldienste, Korken, Kaffee-kapseln, andere Extraaktionen</t>
  </si>
  <si>
    <t>Sonstige Fraktionen (Sonder Bring-Sammlung)</t>
  </si>
  <si>
    <t>3.2.3</t>
  </si>
  <si>
    <t>3.2.4</t>
  </si>
  <si>
    <t>3.2.5</t>
  </si>
  <si>
    <r>
      <rPr>
        <b/>
        <sz val="10"/>
        <color theme="1"/>
        <rFont val="Hero New Light"/>
        <family val="3"/>
      </rPr>
      <t>Altmetalle</t>
    </r>
    <r>
      <rPr>
        <sz val="10"/>
        <color theme="1"/>
        <rFont val="Hero New Light"/>
        <family val="3"/>
      </rPr>
      <t xml:space="preserve"> </t>
    </r>
    <r>
      <rPr>
        <b/>
        <sz val="10"/>
        <color theme="1"/>
        <rFont val="Hero New Light"/>
        <family val="3"/>
      </rPr>
      <t>(Bring-Sammlung)</t>
    </r>
  </si>
  <si>
    <t>Total (max. P.)</t>
  </si>
  <si>
    <t>(        )</t>
  </si>
  <si>
    <t xml:space="preserve">bitte auswählen </t>
  </si>
  <si>
    <t xml:space="preserve">Tage / Öffnungszeiten                      </t>
  </si>
  <si>
    <t xml:space="preserve">AGm*  Art. 20 (1) u. (2); 
Loi du 9 juin 2022 modifiant la loi du 21 mars 2017 relative aux emballages et aux déchets d’emballages. Art. 7 (2) 1
KP  2.0 P. 3.5.1, 2.  </t>
  </si>
  <si>
    <t>6+3</t>
  </si>
  <si>
    <t>Max.</t>
  </si>
  <si>
    <t>Version applicable à partir du 1. Janvier 2023</t>
  </si>
  <si>
    <t>KP 2.0 - P.3.5.1'!A2</t>
  </si>
  <si>
    <t>KP 2.0 - P.3.5.1'!A3</t>
  </si>
  <si>
    <t>KP 2.0 - P.3.5.1'!A4</t>
  </si>
  <si>
    <t>KP 2.0 - P.3.5.1'!A5</t>
  </si>
  <si>
    <t>KP 2.0 - P.3.5.1'!A6</t>
  </si>
  <si>
    <t>KP 2.0 - P.3.5.1'!A7</t>
  </si>
  <si>
    <t>KP 2.0 - P.3.5.1'!A8</t>
  </si>
  <si>
    <t>KP 2.0 - P.1.1.5'!A0</t>
  </si>
  <si>
    <t>max.</t>
  </si>
  <si>
    <t>Zwischen-summe: 1</t>
  </si>
  <si>
    <t>Zwischen-summe: 2</t>
  </si>
  <si>
    <t>Zwischen-
summe: 1</t>
  </si>
  <si>
    <t>Zwischen-summe: 2.1</t>
  </si>
  <si>
    <t>Zwischen-
summe: 1.2</t>
  </si>
  <si>
    <t>Zwischen-
summe: 1.3</t>
  </si>
  <si>
    <t>Zwischen-
summe: 3.1</t>
  </si>
  <si>
    <t>Zwischen-summe: 3.2</t>
  </si>
  <si>
    <t>Zwischen-
summe: 3.3</t>
  </si>
  <si>
    <t>Zwischen-
summe: 5.1</t>
  </si>
  <si>
    <t>Zwischen-
summe: 5.2</t>
  </si>
  <si>
    <t>Zwischen-
summe: 5.3</t>
  </si>
  <si>
    <t>8.1</t>
  </si>
  <si>
    <t>Zwischen-
summe: 8.1</t>
  </si>
  <si>
    <t>Zwischen-
summe: 8.2</t>
  </si>
  <si>
    <t>Sonstige besondere Maßnahmen zur Vermeidung u. Vorbereitung zur Wiederverwendung</t>
  </si>
  <si>
    <t>Beschluss, Dokumente,
Homepage</t>
  </si>
  <si>
    <t>Beschluss, Kommunikation, Dokumente, Fotos</t>
  </si>
  <si>
    <t>Beschluss, Dokumente,
Homepage, Fotos</t>
  </si>
  <si>
    <t>Sonstige (separate) Holsammlungen</t>
  </si>
  <si>
    <t xml:space="preserve">Bezeichnung der Maßnahmen und Einzelmaßnahmen </t>
  </si>
  <si>
    <t>Nachhaltiges Beschaffungswesen: Besondere Pflichten für juristische Personen des öffentlichen Rechts: Durch öffentliches nachhaltiges Beschaffungswesen die Wiederverwendung von Abfällen erleichtern. Verzicht auf schadstoffhaltige Werkstoffe, die weniger- oder weniger gefährlichen Abfall verursachen</t>
  </si>
  <si>
    <t>Einschränkung des Ressourcenverbrauches: Maßnahmen zur Abfallvermeidung für Gemeinden mit eigenem Fuhrpark</t>
  </si>
  <si>
    <t>Förderung von Second-Hand-Märkten : Einrichtung und Unterstützung von Wiederverwendungsnetzen und Mehrfachnutzung von Produkten.</t>
  </si>
  <si>
    <t>Ausbau der notwendigen Infrastruktur für die getrennte Sammlung der verschiedenen Abfallfraktionen in Residenzen (Mehrfamilienhäuser mit mehr als vier Wohngrundstücken)</t>
  </si>
  <si>
    <t>AGm* Art. 11 u. 20 (4), (5), 36 (3) P. 11, KP 2.0: Punkt 1.1.4 2b.</t>
  </si>
  <si>
    <t xml:space="preserve">Definition relevanter Kennzahlen (Zielindikatoren zur Ressourcenoptimierung): 
Festlegung der qualitativen oder quantitativen Ziele und Indikatoren zur Überwachung und Bewertung der Durchführung von Maßnahmen zur Abfallvermeidung und Wiederverwendung, Statistiken führen und quantitative oder qualitative Ziele zur Wiederverwendung festlegen; 
z.B. im Ressourcenkonzept </t>
  </si>
  <si>
    <t xml:space="preserve">Definition relevanter Kennzahlen (Zielindikatoren zur Ressourcenoptimierung): </t>
  </si>
  <si>
    <t xml:space="preserve">Bauleitfaden zur Abfallvermeidung, -reduzierung und 
-wiederverwendung </t>
  </si>
  <si>
    <t>Nachhaltiges Beschaffungswesen</t>
  </si>
  <si>
    <t>Gemeinde :</t>
  </si>
  <si>
    <t>Gemeinde:</t>
  </si>
  <si>
    <t>Endpunkte-stand
[keine Eingabe]</t>
  </si>
  <si>
    <t>Interne Maßnahmen:
- Verzicht auf schadstoffhaltige Werkstoffe, die weniger- oder weniger gefährlichen Abfall verursachen,
- Verwendung von langlebigen, reparierfähigen, leicht wiederverwertbare oder recyclingfähigen Produkten, 
- Verwendung von Stoffen, die aus Sekundärrohstoffen oder in Verfahren hergestellt werden, bei denen saubere Technologien zum Einsatz kommen.</t>
  </si>
  <si>
    <t>Qualitätsstandarts bei der Inanspruchnahme von Dienstleistungen: z.B. von Unternehmen, die Maßnahmen ergreifen zur Steigerung der Material-, Energieeffizienz bzw. um Emissionen senken, Gefahrstoffe reduzieren oder abschaffen (Green Services).</t>
  </si>
  <si>
    <t xml:space="preserve">Qualitätsstandarts bei öffentlichen Auftragswesen in Bezug auf technische Spezifikationen und Gütezeichen, Prüfberichte, Zertifizierungen oder andere Beweismittel berücksichtigen. </t>
  </si>
  <si>
    <t>Mengenerfassung auf öffentlichen Festen und Veranstaltungen (z.B. der gesammelten Abfälle, Einsatz von Mehrweggeschirr, …)</t>
  </si>
  <si>
    <t>Mengenerfassung im Second-hand Shop der gesammelten Gegenstände die  dem Wiederverwertungskreislauf zugeführt werden (z.B. Altkleider, Möbel, Dekoration, Geschirr…)</t>
  </si>
  <si>
    <t>Mengenerfassung im Repair-Café von den Gegenständen, die durch Reparatur dem Wiederverwertungskreislauf zugeführt werden können (z.B. Altkleider, Möbel, Dekoration, Geschirr…. )</t>
  </si>
  <si>
    <t xml:space="preserve">Mengenerfassung von wilden Deponien und  Littering: (Litterings auch im Zusammenhang mit dem SUP-Gesetz): Mengenerfassung der Groussbotz oder ähnlichen Aktionen, auch Littering-Sammlungen der Gemeindebeamten. </t>
  </si>
  <si>
    <t>Sonstige Mengenerfassung (Sharing- und Verleihsystemen, öffentlichen Bücherschränken, Kaskadennutzungsprojekte für Holz …)</t>
  </si>
  <si>
    <t xml:space="preserve">Bioabfall (Holsammlung)    </t>
  </si>
  <si>
    <t>Abfallbeseitigung</t>
  </si>
  <si>
    <t xml:space="preserve">Einhaltung des Verursacher- und des  Kostendeckungsprinzips : Einführung von Gebühren (auf Volumen oder Gewicht) für bestimmte Abfallfraktionen </t>
  </si>
  <si>
    <t>Sonstige Maßnahmen zur Abfallvermeidung:
Wirtschaftliche Instrumente und sonstige Maßnahmen als Anreiz für die Anwendung der Abfallhierarchie</t>
  </si>
  <si>
    <t>Transparente Abfallwirtschaft: Informationen zu Hol- und Bring-Sammlung und zur Art der Behandlung</t>
  </si>
  <si>
    <t>Regelmäßige Informationen 
- für Bürger: *
- (Erst)Informationen für Neubürger der Gemeinde (z.B. als Willkommenspaket) *
*-  zu:  Holsammlungen (Abfallkalender, Zeit - und Ort der Bereitstellung der Abfälle / Behälter, ....) und Bring-Sammlung (Ressourcenzentren: Adressen, Öffnungszeiten, Zugangsmodalitäten)
*-  zu anderen Sammelstellen in der Gemeinde (Containerparks, Supermärkte) für die getrennte Sammlung aller Abfall-Fraktionen: (Papier/Pappe, Glas, Metalle, Kunststoffe, Bioabfall, Holz, Textilien, Verpackungen,  Problemabfälle aus Haushalten, Elektro- und Elektronikgeräte, Batterien und Akkumulatoren und Reifen) sowie 
*-  über die Art der Behandlung der Abfälle (Abfallpyramide)
  -  Der Abfallkalender ist auf der Homepage leicht auffindbar, attraktiv gestaltet, in allen relevanten Sprachen (mindestens L, F, D) verfügbar.</t>
  </si>
  <si>
    <t>Regelmäßige Abfallberatung 
- durch nachweislich qualifiziertes Personal
- altersgerecht  für alle Bürger 
- auch für ansässige Betriebe</t>
  </si>
  <si>
    <t>Potentielle Maßnahmen:
- unterstützen um angepasste Infrastruktur zu finden (z.B. an die Aktivitäten angepasste Räumlichkeiten in/bei Ressourcenzentren, kommunalen Ateliers mit Wasser-, Strom, WC ) sowie passender Einrichtung (Tische, Stühle ...) 
- Möglichkeiten bieten für die Sammlung und Lagerung von Ersatzteilen zur Verfügung stellen (auch Zugänglichkeit)  
Alternativ: andere vergleichbare Maßnahmen: …</t>
  </si>
  <si>
    <t xml:space="preserve">Förderung von Verleih-/Miet- bzw. Sharing-Angeboten:
Maßnahmen zur Förderung von Initiativen „leihen/mieten" statt kaufen. </t>
  </si>
  <si>
    <t>Anti-Littering Kampagnen durchführen für Bürger aller Altersklassen (v.a. in Schulen und Kindergärten .</t>
  </si>
  <si>
    <t>Beratung, Hinweise zur Umsetzung einer Infrastruktur für die getrennte Sammlung  aller Abfallfraktionen in Gebäuden mit mindestens vier Wohngrundstücken: 
- In der Gebäudeplanung die Dimensionierung der Baugröße, der Türöffnung und  des Gefälles der Rampe an Größe und Gewicht der Abfallbehälter anpassen.
- Informationen zu Behältersystemen kommunizieren 
- Vorsehen von Hubvorrichtung
- für gemischte Strukturen, getrennte Räumlichkeiten vorsehen</t>
  </si>
  <si>
    <t>Altkleider (Holsammlung)</t>
  </si>
  <si>
    <t>Einhaltung des Verursacherprinzips : 
Gebühren für andere Fraktionen (außer Restmüll und Sperrmüll) werden den Abfallverursacher auferlegt</t>
  </si>
  <si>
    <t>Einhaltung des Kostendeckungsprinzips 
Einnahmen durch Taxen (außer Sperrmüll) decken die Kosten für die Dienstleistungen in der Abfallwirtschaft</t>
  </si>
  <si>
    <t xml:space="preserve">Anreize für die quellenorientierte Trennung von recycelbaren Abfällen und die Reduzierung von gemischten Abfällen bieten ; z.B. Unterstützung von Betrieben im Bausektor bei der Wiederverwerten von Abrissmaterial und Mutterboden; </t>
  </si>
  <si>
    <t>Auswertungsgrundlage</t>
  </si>
  <si>
    <t>Beschluss 
(fr. Délibérations/Arrêtés/Décisions du conseil communal), Homepage,  Druckerzeugnisse usw.</t>
  </si>
  <si>
    <t>9.1.1</t>
  </si>
  <si>
    <t>9.1.2</t>
  </si>
  <si>
    <t xml:space="preserve">Anreize für Produktspenden, insbesondere von Lebensmitteln (z.B. Anti-gaspi Maßnahmen : Abgabe von Lebensmitteln für karitative Zwecke, Vereine </t>
  </si>
  <si>
    <t>Anreize bzw. Maßnahmen bei: 
- Förderung der Forschung bzw. Koordinierung von Austausch und/ oder Kooperation sowie des Dialogs : z.B. Unterstützung der Forschung zum Ressourcenverbrauch z.B. zur Kaskadennutzung von Holz; oder bzw. Koordinierungsmaßnahmen ergreifen und zur Verfügung stellen von Räumlichkeiten für den Austausch und Kooperation zwischen den Gemeinden z.B. zum Thema „Abfallvermeidung“ ).
Alternativ : ähnliche Maßnahmen</t>
  </si>
  <si>
    <t xml:space="preserve">Anreize bzw. Maßnahmen zur Steuerung und Lenkung der Abfallwirtschaft </t>
  </si>
  <si>
    <t>1.1.4</t>
  </si>
  <si>
    <t>1.1.5</t>
  </si>
  <si>
    <t>1.1.6</t>
  </si>
  <si>
    <t>1.1.7</t>
  </si>
  <si>
    <t>1.1.8</t>
  </si>
  <si>
    <t>1.1.9</t>
  </si>
  <si>
    <t>1.1.10</t>
  </si>
  <si>
    <t>1.1.11</t>
  </si>
  <si>
    <t>1.1.12</t>
  </si>
  <si>
    <t>1.1.13</t>
  </si>
  <si>
    <t>1.1.14</t>
  </si>
  <si>
    <t>TOTAL 1.1:</t>
  </si>
  <si>
    <t>(1.1 Holsammlung):</t>
  </si>
  <si>
    <t>1.2.2</t>
  </si>
  <si>
    <t>1.2.3</t>
  </si>
  <si>
    <t>1.2.4</t>
  </si>
  <si>
    <t>1.2.5</t>
  </si>
  <si>
    <t>1.2.6</t>
  </si>
  <si>
    <t>1.2.7</t>
  </si>
  <si>
    <t>1.2.8</t>
  </si>
  <si>
    <t>1.2.9</t>
  </si>
  <si>
    <t>1.2.10</t>
  </si>
  <si>
    <t>1.2.11</t>
  </si>
  <si>
    <t>1.2.12</t>
  </si>
  <si>
    <t>1.2.13</t>
  </si>
  <si>
    <t>1.2.14</t>
  </si>
  <si>
    <t>Zwischen-summe: 1.2</t>
  </si>
  <si>
    <t>1.3.2</t>
  </si>
  <si>
    <t>1.3.3</t>
  </si>
  <si>
    <t>1.3.4</t>
  </si>
  <si>
    <t>Zwischen-summe: 1.3</t>
  </si>
  <si>
    <t>TOTAL 1.2+1.3</t>
  </si>
  <si>
    <t>Verwendung von digitalen Lösungen für Ressourceneffizienz und Kommunikation.</t>
  </si>
  <si>
    <t xml:space="preserve">Sensibilisierungsarbeiten für Bürger aller Altersklassen, sowie in Schulen und Kindergärten </t>
  </si>
  <si>
    <t>Förderung von Reparatur-  Veranstaltungen (Repair Café): Einrichtung und Unterstützung von Reparatur- und Wiederverwendungsnetzen</t>
  </si>
  <si>
    <t xml:space="preserve">Öffentliche Infrastruktur für die getrennte Sammlung geringer Mengen an Bauschutt, Bauabfällen und Abbruchabfällen für private Bauvorhaben in der Gemeinde:
Geeignete Infrastruktur für die getrennte Sammlung geringer Mengen an Bauschutt, Bauabfällen und Abbruchabfällen für Private (Verpflichtung seitens der Gemeinde) </t>
  </si>
  <si>
    <t>Hobscheid</t>
  </si>
  <si>
    <t xml:space="preserve">Modell zur Bewertung der kommunalen Abfallwirtschaft auf der Basis des modifizierten Abfallgesetzes (AGm*) vom 21.03.2012 (konsolidierte Fassung vom 01.01.2024)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</si>
</sst>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 &quot;€&quot;;[Red]\-#,##0\ &quot;€&quot;"/>
    <numFmt numFmtId="165" formatCode="_-* #,##0.00\ &quot;€&quot;_-;\-* #,##0.00\ &quot;€&quot;_-;_-* &quot;-&quot;??\ &quot;€&quot;_-;_-@_-"/>
    <numFmt numFmtId="166" formatCode="#,##0.00\ _€;[Red]\-#,##0.00\ _€"/>
    <numFmt numFmtId="167" formatCode="0.0"/>
    <numFmt numFmtId="168" formatCode="#,##0_ ;\-#,##0\ "/>
  </numFmts>
  <fonts count="118">
    <font>
      <sz val="11"/>
      <color theme="1"/>
      <name val="Calibri"/>
      <family val="2"/>
      <scheme val="minor"/>
    </font>
    <font>
      <sz val="11"/>
      <color theme="1"/>
      <name val="Calibri"/>
      <family val="2"/>
      <scheme val="minor"/>
    </font>
    <font>
      <sz val="8"/>
      <name val="Calibri"/>
      <family val="2"/>
      <scheme val="minor"/>
    </font>
    <font>
      <b/>
      <sz val="12"/>
      <color theme="1"/>
      <name val="Calibri"/>
      <family val="2"/>
      <scheme val="minor"/>
    </font>
    <font>
      <i/>
      <sz val="10"/>
      <color theme="1"/>
      <name val="Calibri"/>
      <family val="2"/>
      <scheme val="minor"/>
    </font>
    <font>
      <sz val="9"/>
      <color indexed="81"/>
      <name val="Segoe UI"/>
      <family val="2"/>
    </font>
    <font>
      <b/>
      <sz val="9"/>
      <color indexed="81"/>
      <name val="Segoe UI"/>
      <family val="2"/>
    </font>
    <font>
      <sz val="12"/>
      <color theme="1"/>
      <name val="Calibri"/>
      <family val="2"/>
      <scheme val="minor"/>
    </font>
    <font>
      <b/>
      <sz val="10"/>
      <color theme="1"/>
      <name val="Hero New Light"/>
      <family val="3"/>
    </font>
    <font>
      <sz val="10"/>
      <color theme="1"/>
      <name val="Hero New Light"/>
      <family val="3"/>
    </font>
    <font>
      <b/>
      <sz val="10"/>
      <name val="Hero New Light"/>
      <family val="3"/>
    </font>
    <font>
      <b/>
      <sz val="11"/>
      <color theme="1"/>
      <name val="Hero New Light"/>
      <family val="3"/>
    </font>
    <font>
      <sz val="11"/>
      <color theme="1"/>
      <name val="Hero New Light"/>
      <family val="3"/>
    </font>
    <font>
      <b/>
      <sz val="11"/>
      <color theme="0"/>
      <name val="Hero New Light"/>
      <family val="3"/>
    </font>
    <font>
      <sz val="10"/>
      <color rgb="FFFF0000"/>
      <name val="Hero New Light"/>
      <family val="3"/>
    </font>
    <font>
      <b/>
      <sz val="8"/>
      <color theme="1"/>
      <name val="Hero New Light"/>
      <family val="3"/>
    </font>
    <font>
      <sz val="8"/>
      <color theme="1"/>
      <name val="Hero New Light"/>
      <family val="3"/>
    </font>
    <font>
      <sz val="9"/>
      <color theme="1"/>
      <name val="Hero New Light"/>
      <family val="3"/>
    </font>
    <font>
      <sz val="11"/>
      <color theme="0"/>
      <name val="Hero New Light"/>
      <family val="3"/>
    </font>
    <font>
      <sz val="10"/>
      <color theme="0"/>
      <name val="Hero New Light"/>
      <family val="3"/>
    </font>
    <font>
      <b/>
      <sz val="10"/>
      <color theme="0"/>
      <name val="Hero New Light"/>
      <family val="3"/>
    </font>
    <font>
      <b/>
      <sz val="10"/>
      <color rgb="FF000000"/>
      <name val="Hero New Light"/>
      <family val="3"/>
    </font>
    <font>
      <b/>
      <sz val="9"/>
      <name val="Hero New Light"/>
      <family val="3"/>
    </font>
    <font>
      <sz val="10"/>
      <name val="Hero New Light"/>
      <family val="3"/>
    </font>
    <font>
      <i/>
      <sz val="9"/>
      <color theme="4"/>
      <name val="Hero New Light"/>
      <family val="3"/>
    </font>
    <font>
      <sz val="9"/>
      <name val="Hero New Light"/>
      <family val="3"/>
    </font>
    <font>
      <b/>
      <sz val="9"/>
      <color theme="1"/>
      <name val="Hero New Light"/>
      <family val="3"/>
    </font>
    <font>
      <b/>
      <sz val="12"/>
      <color theme="0"/>
      <name val="Hero New Light"/>
      <family val="3"/>
    </font>
    <font>
      <i/>
      <sz val="11"/>
      <color theme="0"/>
      <name val="Hero New Light"/>
      <family val="3"/>
    </font>
    <font>
      <i/>
      <sz val="10"/>
      <color theme="0"/>
      <name val="Hero New Light"/>
      <family val="3"/>
    </font>
    <font>
      <sz val="10"/>
      <color rgb="FF000000"/>
      <name val="Hero New Light"/>
      <family val="3"/>
    </font>
    <font>
      <b/>
      <sz val="12"/>
      <color theme="1"/>
      <name val="Hero New Light"/>
      <family val="3"/>
    </font>
    <font>
      <sz val="12"/>
      <color theme="1"/>
      <name val="Times New Roman"/>
      <family val="2"/>
    </font>
    <font>
      <sz val="12"/>
      <color theme="1"/>
      <name val="Times New Roman"/>
      <family val="1"/>
    </font>
    <font>
      <sz val="10"/>
      <color rgb="FF000000"/>
      <name val="Times New Roman"/>
      <family val="1"/>
    </font>
    <font>
      <sz val="10"/>
      <color rgb="FF000000"/>
      <name val="Symbol"/>
      <family val="1"/>
      <charset val="2"/>
    </font>
    <font>
      <sz val="10"/>
      <color theme="1"/>
      <name val="Times New Roman"/>
      <family val="2"/>
    </font>
    <font>
      <sz val="10"/>
      <color theme="1"/>
      <name val="Times New Roman"/>
      <family val="1"/>
    </font>
    <font>
      <sz val="9"/>
      <color rgb="FFFF0000"/>
      <name val="Hero New Light"/>
      <family val="3"/>
    </font>
    <font>
      <sz val="11"/>
      <color rgb="FFFF0000"/>
      <name val="Hero New Light"/>
      <family val="3"/>
    </font>
    <font>
      <sz val="8"/>
      <color rgb="FFFF0000"/>
      <name val="Hero New Light"/>
      <family val="3"/>
    </font>
    <font>
      <b/>
      <sz val="12"/>
      <name val="Hero New Light"/>
      <family val="3"/>
    </font>
    <font>
      <b/>
      <sz val="12"/>
      <color rgb="FFFF0000"/>
      <name val="Hero New Light"/>
      <family val="3"/>
    </font>
    <font>
      <sz val="12"/>
      <color theme="1"/>
      <name val="Hero New Light"/>
      <family val="3"/>
    </font>
    <font>
      <sz val="12"/>
      <color rgb="FFFF0000"/>
      <name val="Times New Roman"/>
      <family val="2"/>
    </font>
    <font>
      <sz val="12"/>
      <color rgb="FFC00000"/>
      <name val="Times New Roman"/>
      <family val="2"/>
    </font>
    <font>
      <i/>
      <sz val="12"/>
      <color theme="1"/>
      <name val="Hero New Light"/>
      <family val="3"/>
    </font>
    <font>
      <i/>
      <sz val="10"/>
      <color theme="1"/>
      <name val="Hero New Light"/>
      <family val="3"/>
    </font>
    <font>
      <sz val="11"/>
      <color rgb="FF9C0006"/>
      <name val="Calibri"/>
      <family val="2"/>
      <scheme val="minor"/>
    </font>
    <font>
      <sz val="11"/>
      <color rgb="FF9C5700"/>
      <name val="Calibri"/>
      <family val="2"/>
      <scheme val="minor"/>
    </font>
    <font>
      <sz val="11"/>
      <color rgb="FF006100"/>
      <name val="Calibri"/>
      <family val="2"/>
      <scheme val="minor"/>
    </font>
    <font>
      <b/>
      <sz val="10"/>
      <color rgb="FFC00000"/>
      <name val="Hero New Light"/>
      <family val="3"/>
    </font>
    <font>
      <b/>
      <sz val="10"/>
      <color theme="5" tint="-0.249977111117893"/>
      <name val="Hero New Light"/>
      <family val="3"/>
    </font>
    <font>
      <b/>
      <sz val="10"/>
      <color theme="7" tint="-0.249977111117893"/>
      <name val="Hero New Light"/>
      <family val="3"/>
    </font>
    <font>
      <b/>
      <sz val="10"/>
      <color theme="9" tint="-0.249977111117893"/>
      <name val="Hero New Light"/>
      <family val="3"/>
    </font>
    <font>
      <b/>
      <sz val="12"/>
      <color rgb="FF000000"/>
      <name val="Hero New Light"/>
      <family val="3"/>
    </font>
    <font>
      <sz val="10"/>
      <name val="Times New Roman"/>
      <family val="1"/>
    </font>
    <font>
      <i/>
      <sz val="10"/>
      <name val="Times New Roman"/>
      <family val="1"/>
    </font>
    <font>
      <sz val="11"/>
      <name val="Hero New Light"/>
      <family val="3"/>
    </font>
    <font>
      <sz val="11"/>
      <color theme="1"/>
      <name val="Times New Roman"/>
      <family val="2"/>
    </font>
    <font>
      <sz val="11"/>
      <color theme="1"/>
      <name val="Times New Roman"/>
      <family val="1"/>
    </font>
    <font>
      <b/>
      <sz val="8"/>
      <color rgb="FFFF0000"/>
      <name val="Hero New Light"/>
      <family val="3"/>
    </font>
    <font>
      <b/>
      <sz val="9"/>
      <color rgb="FFFF0000"/>
      <name val="Hero New Light"/>
      <family val="3"/>
    </font>
    <font>
      <b/>
      <sz val="12"/>
      <color theme="0"/>
      <name val="Times New Roman"/>
      <family val="2"/>
    </font>
    <font>
      <b/>
      <sz val="14"/>
      <color theme="1"/>
      <name val="Hero New Light"/>
      <family val="3"/>
    </font>
    <font>
      <sz val="14"/>
      <color theme="1"/>
      <name val="Hero New Light"/>
      <family val="3"/>
    </font>
    <font>
      <b/>
      <sz val="14"/>
      <name val="Hero New Light"/>
      <family val="3"/>
    </font>
    <font>
      <sz val="14"/>
      <name val="Hero New Light"/>
      <family val="3"/>
    </font>
    <font>
      <sz val="14"/>
      <color rgb="FFFF0000"/>
      <name val="Hero New Light"/>
      <family val="3"/>
    </font>
    <font>
      <sz val="14"/>
      <color theme="1"/>
      <name val="Times New Roman"/>
      <family val="2"/>
    </font>
    <font>
      <sz val="12"/>
      <color theme="0"/>
      <name val="Hero New Light"/>
      <family val="3"/>
    </font>
    <font>
      <sz val="10"/>
      <color theme="1"/>
      <name val="Symbol"/>
      <family val="1"/>
      <charset val="2"/>
    </font>
    <font>
      <u/>
      <sz val="11"/>
      <color theme="10"/>
      <name val="Calibri"/>
      <family val="2"/>
      <scheme val="minor"/>
    </font>
    <font>
      <b/>
      <sz val="8"/>
      <name val="Hero New Light"/>
      <family val="3"/>
    </font>
    <font>
      <b/>
      <sz val="11"/>
      <name val="Hero New Light"/>
      <family val="3"/>
    </font>
    <font>
      <sz val="11"/>
      <color rgb="FFFF0000"/>
      <name val="Times New Roman"/>
      <family val="1"/>
    </font>
    <font>
      <b/>
      <sz val="11"/>
      <color rgb="FF000000"/>
      <name val="Hero New Light"/>
      <family val="3"/>
    </font>
    <font>
      <sz val="8"/>
      <color theme="0"/>
      <name val="Hero New Light"/>
      <family val="3"/>
    </font>
    <font>
      <sz val="12"/>
      <color theme="0"/>
      <name val="Times New Roman"/>
      <family val="2"/>
    </font>
    <font>
      <sz val="8"/>
      <color rgb="FF000000"/>
      <name val="Hero New Light"/>
      <family val="3"/>
    </font>
    <font>
      <sz val="8"/>
      <name val="Hero New Light"/>
      <family val="3"/>
    </font>
    <font>
      <sz val="9"/>
      <color theme="5" tint="-0.249977111117893"/>
      <name val="Hero New Light"/>
      <family val="3"/>
    </font>
    <font>
      <b/>
      <sz val="12"/>
      <color theme="1"/>
      <name val="Times New Roman"/>
      <family val="2"/>
    </font>
    <font>
      <sz val="11"/>
      <color rgb="FF000000"/>
      <name val="Hero New Light"/>
      <family val="3"/>
    </font>
    <font>
      <b/>
      <sz val="11"/>
      <color rgb="FFFF0000"/>
      <name val="Hero New Light"/>
      <family val="3"/>
    </font>
    <font>
      <b/>
      <sz val="12"/>
      <color rgb="FFFF0000"/>
      <name val="Times New Roman"/>
      <family val="2"/>
    </font>
    <font>
      <u/>
      <sz val="10"/>
      <color theme="1"/>
      <name val="Hero New Light"/>
      <family val="3"/>
    </font>
    <font>
      <b/>
      <sz val="10"/>
      <color theme="0"/>
      <name val="Times New Roman"/>
      <family val="2"/>
    </font>
    <font>
      <u/>
      <sz val="11"/>
      <color theme="0"/>
      <name val="Calibri"/>
      <family val="2"/>
      <scheme val="minor"/>
    </font>
    <font>
      <sz val="8"/>
      <color rgb="FFFF0000"/>
      <name val="Times New Roman"/>
      <family val="1"/>
    </font>
    <font>
      <sz val="12"/>
      <color rgb="FFFF0000"/>
      <name val="Hero New Light"/>
      <family val="3"/>
    </font>
    <font>
      <b/>
      <sz val="16"/>
      <name val="Hero New Light"/>
      <family val="3"/>
    </font>
    <font>
      <b/>
      <i/>
      <sz val="12"/>
      <color theme="0"/>
      <name val="Hero New Light"/>
      <family val="3"/>
    </font>
    <font>
      <b/>
      <i/>
      <sz val="10"/>
      <color theme="1"/>
      <name val="Hero New Light"/>
      <family val="3"/>
    </font>
    <font>
      <i/>
      <sz val="12"/>
      <color theme="0"/>
      <name val="Hero New Light"/>
      <family val="3"/>
    </font>
    <font>
      <sz val="11"/>
      <color theme="9"/>
      <name val="Hero New Light"/>
      <family val="3"/>
    </font>
    <font>
      <b/>
      <sz val="12"/>
      <color theme="9"/>
      <name val="Hero New Light"/>
      <family val="3"/>
    </font>
    <font>
      <b/>
      <sz val="12"/>
      <color theme="9"/>
      <name val="Times New Roman"/>
      <family val="1"/>
    </font>
    <font>
      <b/>
      <sz val="11"/>
      <color theme="9"/>
      <name val="Hero New Light"/>
      <family val="3"/>
    </font>
    <font>
      <sz val="8"/>
      <name val="Calibri Light"/>
      <family val="2"/>
    </font>
    <font>
      <sz val="8"/>
      <color theme="9"/>
      <name val="Hero New Light"/>
      <family val="3"/>
    </font>
    <font>
      <b/>
      <sz val="14"/>
      <color theme="0"/>
      <name val="Hero New Light"/>
      <family val="3"/>
    </font>
    <font>
      <sz val="12"/>
      <name val="Calibri"/>
      <family val="2"/>
      <scheme val="minor"/>
    </font>
    <font>
      <sz val="12"/>
      <color theme="0"/>
      <name val="Calibri"/>
      <family val="2"/>
      <scheme val="minor"/>
    </font>
    <font>
      <sz val="8"/>
      <color rgb="FFC00000"/>
      <name val="Times New Roman"/>
      <family val="2"/>
    </font>
    <font>
      <sz val="10"/>
      <color theme="5"/>
      <name val="Hero New Light"/>
      <family val="3"/>
    </font>
    <font>
      <b/>
      <sz val="13"/>
      <name val="Hero New Light"/>
      <family val="3"/>
    </font>
    <font>
      <sz val="11"/>
      <color theme="5"/>
      <name val="Hero New Light"/>
      <family val="3"/>
    </font>
    <font>
      <sz val="12"/>
      <color theme="5"/>
      <name val="Hero New Light"/>
      <family val="3"/>
    </font>
    <font>
      <sz val="12"/>
      <color theme="5"/>
      <name val="Times New Roman"/>
      <family val="2"/>
    </font>
    <font>
      <b/>
      <sz val="12"/>
      <color theme="5"/>
      <name val="Hero New Light"/>
      <family val="3"/>
    </font>
    <font>
      <b/>
      <sz val="10"/>
      <color theme="5"/>
      <name val="Hero New Light"/>
      <family val="3"/>
    </font>
    <font>
      <sz val="10"/>
      <color rgb="FFCC0000"/>
      <name val="Hero New Light"/>
      <family val="3"/>
    </font>
    <font>
      <sz val="12"/>
      <color theme="9"/>
      <name val="Hero New Light"/>
      <family val="3"/>
    </font>
    <font>
      <sz val="10"/>
      <color theme="5" tint="-0.249977111117893"/>
      <name val="Hero New Light"/>
      <family val="3"/>
    </font>
    <font>
      <sz val="10"/>
      <color rgb="FFFF0000"/>
      <name val="Times New Roman"/>
      <family val="2"/>
    </font>
    <font>
      <b/>
      <sz val="8"/>
      <color theme="9"/>
      <name val="Hero New Light"/>
      <family val="3"/>
    </font>
    <font>
      <b/>
      <sz val="12"/>
      <color theme="0"/>
      <name val="Hero New Light"/>
    </font>
  </fonts>
  <fills count="30">
    <fill>
      <patternFill patternType="none"/>
    </fill>
    <fill>
      <patternFill patternType="gray125"/>
    </fill>
    <fill>
      <patternFill patternType="solid">
        <fgColor rgb="FF92D050"/>
        <bgColor indexed="64"/>
      </patternFill>
    </fill>
    <fill>
      <patternFill patternType="solid">
        <fgColor rgb="FFD9D9D9"/>
        <bgColor indexed="64"/>
      </patternFill>
    </fill>
    <fill>
      <patternFill patternType="solid">
        <fgColor theme="7" tint="0.79998168889431442"/>
        <bgColor indexed="64"/>
      </patternFill>
    </fill>
    <fill>
      <patternFill patternType="solid">
        <fgColor theme="0" tint="-0.14999847407452621"/>
        <bgColor indexed="64"/>
      </patternFill>
    </fill>
    <fill>
      <patternFill patternType="solid">
        <fgColor rgb="FFFFC000"/>
        <bgColor indexed="64"/>
      </patternFill>
    </fill>
    <fill>
      <patternFill patternType="solid">
        <fgColor theme="0" tint="-0.34998626667073579"/>
        <bgColor indexed="64"/>
      </patternFill>
    </fill>
    <fill>
      <patternFill patternType="solid">
        <fgColor theme="0"/>
        <bgColor indexed="64"/>
      </patternFill>
    </fill>
    <fill>
      <patternFill patternType="solid">
        <fgColor theme="4" tint="0.39997558519241921"/>
        <bgColor indexed="64"/>
      </patternFill>
    </fill>
    <fill>
      <patternFill patternType="solid">
        <fgColor theme="9" tint="-0.499984740745262"/>
        <bgColor indexed="64"/>
      </patternFill>
    </fill>
    <fill>
      <patternFill patternType="solid">
        <fgColor theme="9" tint="0.59999389629810485"/>
        <bgColor indexed="64"/>
      </patternFill>
    </fill>
    <fill>
      <patternFill patternType="solid">
        <fgColor theme="3"/>
        <bgColor indexed="64"/>
      </patternFill>
    </fill>
    <fill>
      <patternFill patternType="solid">
        <fgColor theme="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FF00"/>
        <bgColor indexed="64"/>
      </patternFill>
    </fill>
    <fill>
      <patternFill patternType="solid">
        <fgColor theme="0" tint="-0.249977111117893"/>
        <bgColor indexed="64"/>
      </patternFill>
    </fill>
    <fill>
      <patternFill patternType="solid">
        <fgColor rgb="FFFF0000"/>
        <bgColor indexed="64"/>
      </patternFill>
    </fill>
    <fill>
      <patternFill patternType="solid">
        <fgColor rgb="FFFFCCCC"/>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9" tint="-0.249977111117893"/>
        <bgColor indexed="64"/>
      </patternFill>
    </fill>
    <fill>
      <patternFill patternType="solid">
        <fgColor theme="9"/>
        <bgColor indexed="64"/>
      </patternFill>
    </fill>
    <fill>
      <patternFill patternType="solid">
        <fgColor theme="0" tint="-4.9989318521683403E-2"/>
        <bgColor indexed="64"/>
      </patternFill>
    </fill>
    <fill>
      <patternFill patternType="solid">
        <fgColor rgb="FFC0C0C0"/>
        <bgColor rgb="FFC0C0C0"/>
      </patternFill>
    </fill>
    <fill>
      <patternFill patternType="solid">
        <fgColor rgb="FF00B0F0"/>
        <bgColor indexed="64"/>
      </patternFill>
    </fill>
    <fill>
      <patternFill patternType="solid">
        <fgColor theme="4"/>
        <bgColor indexed="64"/>
      </patternFill>
    </fill>
    <fill>
      <patternFill patternType="solid">
        <fgColor rgb="FFC00000"/>
        <bgColor indexed="64"/>
      </patternFill>
    </fill>
  </fills>
  <borders count="72">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top/>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auto="1"/>
      </left>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auto="1"/>
      </left>
      <right/>
      <top style="medium">
        <color auto="1"/>
      </top>
      <bottom style="thin">
        <color auto="1"/>
      </bottom>
      <diagonal/>
    </border>
    <border>
      <left/>
      <right/>
      <top style="thin">
        <color auto="1"/>
      </top>
      <bottom/>
      <diagonal/>
    </border>
    <border>
      <left/>
      <right style="thin">
        <color auto="1"/>
      </right>
      <top style="thin">
        <color auto="1"/>
      </top>
      <bottom/>
      <diagonal/>
    </border>
    <border>
      <left style="medium">
        <color auto="1"/>
      </left>
      <right style="thin">
        <color auto="1"/>
      </right>
      <top/>
      <bottom/>
      <diagonal/>
    </border>
    <border>
      <left style="thin">
        <color auto="1"/>
      </left>
      <right style="thin">
        <color auto="1"/>
      </right>
      <top/>
      <bottom/>
      <diagonal/>
    </border>
    <border>
      <left style="thin">
        <color auto="1"/>
      </left>
      <right/>
      <top style="thin">
        <color auto="1"/>
      </top>
      <bottom/>
      <diagonal/>
    </border>
    <border>
      <left/>
      <right/>
      <top/>
      <bottom style="thin">
        <color auto="1"/>
      </bottom>
      <diagonal/>
    </border>
    <border>
      <left/>
      <right style="thin">
        <color auto="1"/>
      </right>
      <top/>
      <bottom style="thin">
        <color auto="1"/>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thin">
        <color auto="1"/>
      </left>
      <right/>
      <top/>
      <bottom style="medium">
        <color auto="1"/>
      </bottom>
      <diagonal/>
    </border>
    <border>
      <left style="thin">
        <color auto="1"/>
      </left>
      <right style="medium">
        <color auto="1"/>
      </right>
      <top/>
      <bottom style="medium">
        <color auto="1"/>
      </bottom>
      <diagonal/>
    </border>
    <border>
      <left style="thin">
        <color auto="1"/>
      </left>
      <right/>
      <top/>
      <bottom style="thin">
        <color auto="1"/>
      </bottom>
      <diagonal/>
    </border>
    <border>
      <left style="medium">
        <color auto="1"/>
      </left>
      <right style="thin">
        <color auto="1"/>
      </right>
      <top/>
      <bottom style="thin">
        <color auto="1"/>
      </bottom>
      <diagonal/>
    </border>
    <border>
      <left style="thin">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thick">
        <color auto="1"/>
      </left>
      <right style="thick">
        <color auto="1"/>
      </right>
      <top style="thick">
        <color auto="1"/>
      </top>
      <bottom style="thick">
        <color auto="1"/>
      </bottom>
      <diagonal/>
    </border>
    <border>
      <left style="thin">
        <color auto="1"/>
      </left>
      <right/>
      <top/>
      <bottom/>
      <diagonal/>
    </border>
    <border>
      <left style="thin">
        <color auto="1"/>
      </left>
      <right style="medium">
        <color auto="1"/>
      </right>
      <top/>
      <bottom style="thin">
        <color auto="1"/>
      </bottom>
      <diagonal/>
    </border>
    <border>
      <left/>
      <right style="thin">
        <color auto="1"/>
      </right>
      <top/>
      <bottom/>
      <diagonal/>
    </border>
    <border>
      <left/>
      <right style="medium">
        <color auto="1"/>
      </right>
      <top/>
      <bottom style="thin">
        <color indexed="64"/>
      </bottom>
      <diagonal/>
    </border>
    <border>
      <left style="medium">
        <color indexed="64"/>
      </left>
      <right style="medium">
        <color indexed="64"/>
      </right>
      <top/>
      <bottom style="thin">
        <color auto="1"/>
      </bottom>
      <diagonal/>
    </border>
    <border>
      <left/>
      <right style="medium">
        <color auto="1"/>
      </right>
      <top style="thin">
        <color auto="1"/>
      </top>
      <bottom style="thin">
        <color auto="1"/>
      </bottom>
      <diagonal/>
    </border>
    <border>
      <left style="medium">
        <color indexed="64"/>
      </left>
      <right style="medium">
        <color indexed="64"/>
      </right>
      <top style="thin">
        <color auto="1"/>
      </top>
      <bottom style="medium">
        <color indexed="64"/>
      </bottom>
      <diagonal/>
    </border>
    <border>
      <left style="medium">
        <color indexed="64"/>
      </left>
      <right style="medium">
        <color indexed="64"/>
      </right>
      <top style="thin">
        <color auto="1"/>
      </top>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ck">
        <color indexed="64"/>
      </left>
      <right style="medium">
        <color indexed="64"/>
      </right>
      <top style="thin">
        <color indexed="64"/>
      </top>
      <bottom/>
      <diagonal/>
    </border>
    <border>
      <left style="thick">
        <color indexed="64"/>
      </left>
      <right style="medium">
        <color indexed="64"/>
      </right>
      <top style="thin">
        <color indexed="64"/>
      </top>
      <bottom style="thin">
        <color indexed="64"/>
      </bottom>
      <diagonal/>
    </border>
    <border diagonalUp="1">
      <left style="medium">
        <color auto="1"/>
      </left>
      <right style="medium">
        <color indexed="64"/>
      </right>
      <top style="thin">
        <color auto="1"/>
      </top>
      <bottom style="thin">
        <color auto="1"/>
      </bottom>
      <diagonal style="medium">
        <color auto="1"/>
      </diagonal>
    </border>
    <border>
      <left style="thick">
        <color indexed="64"/>
      </left>
      <right style="medium">
        <color indexed="64"/>
      </right>
      <top/>
      <bottom style="thin">
        <color indexed="64"/>
      </bottom>
      <diagonal/>
    </border>
    <border>
      <left/>
      <right style="thin">
        <color auto="1"/>
      </right>
      <top style="medium">
        <color indexed="64"/>
      </top>
      <bottom style="medium">
        <color indexed="64"/>
      </bottom>
      <diagonal/>
    </border>
    <border>
      <left style="medium">
        <color indexed="64"/>
      </left>
      <right/>
      <top style="thin">
        <color auto="1"/>
      </top>
      <bottom style="thin">
        <color auto="1"/>
      </bottom>
      <diagonal/>
    </border>
    <border diagonalUp="1">
      <left style="medium">
        <color auto="1"/>
      </left>
      <right/>
      <top style="thin">
        <color auto="1"/>
      </top>
      <bottom style="thin">
        <color auto="1"/>
      </bottom>
      <diagonal style="medium">
        <color auto="1"/>
      </diagonal>
    </border>
    <border>
      <left style="medium">
        <color indexed="64"/>
      </left>
      <right/>
      <top style="thin">
        <color auto="1"/>
      </top>
      <bottom style="medium">
        <color indexed="64"/>
      </bottom>
      <diagonal/>
    </border>
    <border>
      <left style="thin">
        <color auto="1"/>
      </left>
      <right/>
      <top style="medium">
        <color auto="1"/>
      </top>
      <bottom/>
      <diagonal/>
    </border>
    <border>
      <left/>
      <right style="thin">
        <color auto="1"/>
      </right>
      <top style="medium">
        <color auto="1"/>
      </top>
      <bottom/>
      <diagonal/>
    </border>
    <border>
      <left style="thin">
        <color rgb="FFD0D7E5"/>
      </left>
      <right style="thin">
        <color rgb="FFD0D7E5"/>
      </right>
      <top style="thin">
        <color rgb="FFD0D7E5"/>
      </top>
      <bottom style="thin">
        <color rgb="FFD0D7E5"/>
      </bottom>
      <diagonal/>
    </border>
    <border>
      <left style="medium">
        <color indexed="64"/>
      </left>
      <right/>
      <top style="medium">
        <color indexed="64"/>
      </top>
      <bottom style="thin">
        <color indexed="64"/>
      </bottom>
      <diagonal/>
    </border>
  </borders>
  <cellStyleXfs count="8">
    <xf numFmtId="0" fontId="0" fillId="0" borderId="0"/>
    <xf numFmtId="165" fontId="1" fillId="0" borderId="0" applyFont="0" applyFill="0" applyBorder="0" applyAlignment="0" applyProtection="0"/>
    <xf numFmtId="9" fontId="1" fillId="0" borderId="0" applyFont="0" applyFill="0" applyBorder="0" applyAlignment="0" applyProtection="0"/>
    <xf numFmtId="0" fontId="32" fillId="0" borderId="0"/>
    <xf numFmtId="0" fontId="48" fillId="15" borderId="0" applyNumberFormat="0" applyBorder="0" applyAlignment="0" applyProtection="0"/>
    <xf numFmtId="0" fontId="49" fillId="16" borderId="0" applyNumberFormat="0" applyBorder="0" applyAlignment="0" applyProtection="0"/>
    <xf numFmtId="0" fontId="50" fillId="14" borderId="0" applyNumberFormat="0" applyBorder="0" applyAlignment="0" applyProtection="0"/>
    <xf numFmtId="0" fontId="72" fillId="0" borderId="0" applyNumberFormat="0" applyFill="0" applyBorder="0" applyAlignment="0" applyProtection="0"/>
  </cellStyleXfs>
  <cellXfs count="918">
    <xf numFmtId="0" fontId="0" fillId="0" borderId="0" xfId="0"/>
    <xf numFmtId="0" fontId="12" fillId="0" borderId="0" xfId="0" applyFont="1"/>
    <xf numFmtId="0" fontId="18" fillId="8" borderId="0" xfId="0" applyFont="1" applyFill="1"/>
    <xf numFmtId="0" fontId="10" fillId="11" borderId="14" xfId="0" applyFont="1" applyFill="1" applyBorder="1" applyAlignment="1">
      <alignment horizontal="left" vertical="center" wrapText="1"/>
    </xf>
    <xf numFmtId="0" fontId="23" fillId="11" borderId="14" xfId="0" applyFont="1" applyFill="1" applyBorder="1" applyAlignment="1">
      <alignment horizontal="left" vertical="center" wrapText="1"/>
    </xf>
    <xf numFmtId="164" fontId="9" fillId="11" borderId="14" xfId="1" applyNumberFormat="1" applyFont="1" applyFill="1" applyBorder="1" applyAlignment="1" applyProtection="1">
      <alignment horizontal="right" vertical="center" wrapText="1"/>
    </xf>
    <xf numFmtId="9" fontId="17" fillId="11" borderId="14" xfId="2" applyFont="1" applyFill="1" applyBorder="1" applyAlignment="1" applyProtection="1">
      <alignment horizontal="right" vertical="center" wrapText="1"/>
    </xf>
    <xf numFmtId="165" fontId="17" fillId="11" borderId="14" xfId="1" applyFont="1" applyFill="1" applyBorder="1" applyAlignment="1" applyProtection="1">
      <alignment horizontal="right" vertical="center" wrapText="1"/>
    </xf>
    <xf numFmtId="0" fontId="9" fillId="0" borderId="14" xfId="0" applyFont="1" applyBorder="1" applyAlignment="1">
      <alignment horizontal="left" vertical="center" wrapText="1"/>
    </xf>
    <xf numFmtId="0" fontId="9" fillId="4" borderId="14" xfId="1" applyNumberFormat="1" applyFont="1" applyFill="1" applyBorder="1" applyAlignment="1" applyProtection="1">
      <alignment horizontal="center" vertical="center" wrapText="1"/>
    </xf>
    <xf numFmtId="0" fontId="25" fillId="8" borderId="14" xfId="0" applyFont="1" applyFill="1" applyBorder="1" applyAlignment="1">
      <alignment horizontal="left" vertical="center" wrapText="1"/>
    </xf>
    <xf numFmtId="49" fontId="9" fillId="0" borderId="14" xfId="0" applyNumberFormat="1" applyFont="1" applyBorder="1" applyAlignment="1">
      <alignment horizontal="left" vertical="center" wrapText="1"/>
    </xf>
    <xf numFmtId="0" fontId="9" fillId="0" borderId="0" xfId="0" applyFont="1"/>
    <xf numFmtId="0" fontId="9" fillId="0" borderId="0" xfId="0" applyFont="1" applyAlignment="1">
      <alignment horizontal="center"/>
    </xf>
    <xf numFmtId="0" fontId="28" fillId="8" borderId="0" xfId="0" applyFont="1" applyFill="1"/>
    <xf numFmtId="165" fontId="17" fillId="11" borderId="14" xfId="1" applyFont="1" applyFill="1" applyBorder="1" applyAlignment="1" applyProtection="1">
      <alignment vertical="center" wrapText="1"/>
    </xf>
    <xf numFmtId="0" fontId="23" fillId="0" borderId="0" xfId="0" applyFont="1" applyAlignment="1">
      <alignment horizontal="left"/>
    </xf>
    <xf numFmtId="0" fontId="9" fillId="0" borderId="0" xfId="0" applyFont="1" applyAlignment="1">
      <alignment horizontal="left"/>
    </xf>
    <xf numFmtId="0" fontId="32" fillId="0" borderId="0" xfId="3"/>
    <xf numFmtId="49" fontId="32" fillId="0" borderId="0" xfId="3" applyNumberFormat="1" applyAlignment="1">
      <alignment horizontal="left"/>
    </xf>
    <xf numFmtId="0" fontId="36" fillId="0" borderId="0" xfId="3" applyFont="1"/>
    <xf numFmtId="0" fontId="32" fillId="0" borderId="0" xfId="3" applyAlignment="1">
      <alignment horizontal="center"/>
    </xf>
    <xf numFmtId="0" fontId="16" fillId="0" borderId="0" xfId="0" applyFont="1"/>
    <xf numFmtId="0" fontId="15" fillId="0" borderId="0" xfId="0" applyFont="1"/>
    <xf numFmtId="0" fontId="44" fillId="0" borderId="0" xfId="3" applyFont="1"/>
    <xf numFmtId="0" fontId="9" fillId="0" borderId="0" xfId="3" applyFont="1"/>
    <xf numFmtId="49" fontId="9" fillId="0" borderId="0" xfId="3" applyNumberFormat="1" applyFont="1" applyAlignment="1">
      <alignment horizontal="left"/>
    </xf>
    <xf numFmtId="14" fontId="23" fillId="0" borderId="0" xfId="3" applyNumberFormat="1" applyFont="1" applyAlignment="1">
      <alignment horizontal="left"/>
    </xf>
    <xf numFmtId="49" fontId="23" fillId="8" borderId="0" xfId="3" applyNumberFormat="1" applyFont="1" applyFill="1" applyAlignment="1">
      <alignment horizontal="left"/>
    </xf>
    <xf numFmtId="0" fontId="43" fillId="0" borderId="0" xfId="3" applyFont="1"/>
    <xf numFmtId="0" fontId="45" fillId="0" borderId="0" xfId="3" applyFont="1"/>
    <xf numFmtId="0" fontId="46" fillId="0" borderId="0" xfId="3" applyFont="1"/>
    <xf numFmtId="0" fontId="31" fillId="0" borderId="0" xfId="3" applyFont="1" applyAlignment="1">
      <alignment vertical="top"/>
    </xf>
    <xf numFmtId="167" fontId="9" fillId="0" borderId="14" xfId="3" applyNumberFormat="1" applyFont="1" applyBorder="1" applyAlignment="1">
      <alignment horizontal="left"/>
    </xf>
    <xf numFmtId="0" fontId="9" fillId="0" borderId="14" xfId="3" applyFont="1" applyBorder="1" applyAlignment="1">
      <alignment horizontal="center"/>
    </xf>
    <xf numFmtId="167" fontId="9" fillId="0" borderId="14" xfId="3" applyNumberFormat="1" applyFont="1" applyBorder="1"/>
    <xf numFmtId="0" fontId="9" fillId="2" borderId="14" xfId="3" applyFont="1" applyFill="1" applyBorder="1" applyAlignment="1">
      <alignment horizontal="right"/>
    </xf>
    <xf numFmtId="0" fontId="23" fillId="17" borderId="14" xfId="3" applyFont="1" applyFill="1" applyBorder="1" applyAlignment="1">
      <alignment horizontal="right"/>
    </xf>
    <xf numFmtId="0" fontId="23" fillId="6" borderId="14" xfId="3" applyFont="1" applyFill="1" applyBorder="1" applyAlignment="1">
      <alignment horizontal="right"/>
    </xf>
    <xf numFmtId="0" fontId="9" fillId="19" borderId="14" xfId="3" applyFont="1" applyFill="1" applyBorder="1" applyAlignment="1">
      <alignment horizontal="right"/>
    </xf>
    <xf numFmtId="0" fontId="8" fillId="5" borderId="14" xfId="3" applyFont="1" applyFill="1" applyBorder="1"/>
    <xf numFmtId="0" fontId="8" fillId="5" borderId="14" xfId="3" applyFont="1" applyFill="1" applyBorder="1" applyAlignment="1">
      <alignment horizontal="right"/>
    </xf>
    <xf numFmtId="0" fontId="8" fillId="5" borderId="14" xfId="3" applyFont="1" applyFill="1" applyBorder="1" applyAlignment="1">
      <alignment horizontal="left"/>
    </xf>
    <xf numFmtId="0" fontId="33" fillId="0" borderId="0" xfId="3" applyFont="1"/>
    <xf numFmtId="167" fontId="23" fillId="19" borderId="26" xfId="4" applyNumberFormat="1" applyFont="1" applyFill="1" applyBorder="1"/>
    <xf numFmtId="167" fontId="23" fillId="19" borderId="25" xfId="4" applyNumberFormat="1" applyFont="1" applyFill="1" applyBorder="1"/>
    <xf numFmtId="167" fontId="23" fillId="6" borderId="25" xfId="5" applyNumberFormat="1" applyFont="1" applyFill="1" applyBorder="1"/>
    <xf numFmtId="167" fontId="23" fillId="17" borderId="25" xfId="5" applyNumberFormat="1" applyFont="1" applyFill="1" applyBorder="1"/>
    <xf numFmtId="167" fontId="23" fillId="2" borderId="25" xfId="6" applyNumberFormat="1" applyFont="1" applyFill="1" applyBorder="1" applyAlignment="1">
      <alignment vertical="center"/>
    </xf>
    <xf numFmtId="167" fontId="23" fillId="2" borderId="24" xfId="6" applyNumberFormat="1" applyFont="1" applyFill="1" applyBorder="1" applyAlignment="1">
      <alignment vertical="center"/>
    </xf>
    <xf numFmtId="167" fontId="51" fillId="20" borderId="23" xfId="4" applyNumberFormat="1" applyFont="1" applyFill="1" applyBorder="1"/>
    <xf numFmtId="167" fontId="52" fillId="21" borderId="23" xfId="5" applyNumberFormat="1" applyFont="1" applyFill="1" applyBorder="1"/>
    <xf numFmtId="167" fontId="53" fillId="22" borderId="23" xfId="5" applyNumberFormat="1" applyFont="1" applyFill="1" applyBorder="1"/>
    <xf numFmtId="0" fontId="9" fillId="5" borderId="33" xfId="3" applyFont="1" applyFill="1" applyBorder="1" applyAlignment="1">
      <alignment horizontal="center" vertical="center" wrapText="1"/>
    </xf>
    <xf numFmtId="0" fontId="9" fillId="0" borderId="55" xfId="3" applyFont="1" applyBorder="1" applyAlignment="1">
      <alignment vertical="center" wrapText="1"/>
    </xf>
    <xf numFmtId="0" fontId="9" fillId="5" borderId="60" xfId="3" applyFont="1" applyFill="1" applyBorder="1" applyAlignment="1">
      <alignment horizontal="center" vertical="center" wrapText="1"/>
    </xf>
    <xf numFmtId="167" fontId="51" fillId="20" borderId="14" xfId="4" applyNumberFormat="1" applyFont="1" applyFill="1" applyBorder="1"/>
    <xf numFmtId="167" fontId="52" fillId="21" borderId="14" xfId="5" applyNumberFormat="1" applyFont="1" applyFill="1" applyBorder="1"/>
    <xf numFmtId="167" fontId="53" fillId="22" borderId="14" xfId="5" applyNumberFormat="1" applyFont="1" applyFill="1" applyBorder="1"/>
    <xf numFmtId="0" fontId="9" fillId="5" borderId="29" xfId="3" applyFont="1" applyFill="1" applyBorder="1" applyAlignment="1">
      <alignment horizontal="center" vertical="center" wrapText="1"/>
    </xf>
    <xf numFmtId="0" fontId="9" fillId="5" borderId="61" xfId="3" applyFont="1" applyFill="1" applyBorder="1" applyAlignment="1">
      <alignment horizontal="center" vertical="center" wrapText="1"/>
    </xf>
    <xf numFmtId="49" fontId="9" fillId="5" borderId="61" xfId="3" applyNumberFormat="1" applyFont="1" applyFill="1" applyBorder="1" applyAlignment="1">
      <alignment horizontal="right" vertical="center" wrapText="1"/>
    </xf>
    <xf numFmtId="167" fontId="51" fillId="20" borderId="31" xfId="4" applyNumberFormat="1" applyFont="1" applyFill="1" applyBorder="1"/>
    <xf numFmtId="167" fontId="52" fillId="21" borderId="31" xfId="5" applyNumberFormat="1" applyFont="1" applyFill="1" applyBorder="1"/>
    <xf numFmtId="167" fontId="53" fillId="22" borderId="31" xfId="5" applyNumberFormat="1" applyFont="1" applyFill="1" applyBorder="1"/>
    <xf numFmtId="0" fontId="8" fillId="5" borderId="30" xfId="3" applyFont="1" applyFill="1" applyBorder="1" applyAlignment="1">
      <alignment horizontal="center" vertical="center" wrapText="1"/>
    </xf>
    <xf numFmtId="0" fontId="8" fillId="5" borderId="29" xfId="3" applyFont="1" applyFill="1" applyBorder="1" applyAlignment="1">
      <alignment horizontal="center" vertical="center" wrapText="1"/>
    </xf>
    <xf numFmtId="0" fontId="9" fillId="5" borderId="62" xfId="3" applyFont="1" applyFill="1" applyBorder="1" applyAlignment="1">
      <alignment horizontal="center" vertical="center" wrapText="1"/>
    </xf>
    <xf numFmtId="0" fontId="9" fillId="5" borderId="55" xfId="3" applyFont="1" applyFill="1" applyBorder="1" applyAlignment="1">
      <alignment vertical="center" wrapText="1"/>
    </xf>
    <xf numFmtId="0" fontId="9" fillId="5" borderId="38" xfId="3" applyFont="1" applyFill="1" applyBorder="1" applyAlignment="1">
      <alignment horizontal="center" vertical="center" wrapText="1"/>
    </xf>
    <xf numFmtId="0" fontId="9" fillId="0" borderId="53" xfId="3" applyFont="1" applyBorder="1" applyAlignment="1">
      <alignment vertical="center" wrapText="1"/>
    </xf>
    <xf numFmtId="0" fontId="9" fillId="5" borderId="63" xfId="3" applyFont="1" applyFill="1" applyBorder="1" applyAlignment="1">
      <alignment horizontal="center" vertical="center" wrapText="1"/>
    </xf>
    <xf numFmtId="167" fontId="25" fillId="19" borderId="14" xfId="4" applyNumberFormat="1" applyFont="1" applyFill="1" applyBorder="1"/>
    <xf numFmtId="0" fontId="25" fillId="0" borderId="0" xfId="3" applyFont="1"/>
    <xf numFmtId="167" fontId="25" fillId="6" borderId="14" xfId="4" applyNumberFormat="1" applyFont="1" applyFill="1" applyBorder="1"/>
    <xf numFmtId="167" fontId="25" fillId="17" borderId="14" xfId="5" applyNumberFormat="1" applyFont="1" applyFill="1" applyBorder="1"/>
    <xf numFmtId="0" fontId="25" fillId="2" borderId="14" xfId="6" applyFont="1" applyFill="1" applyBorder="1" applyAlignment="1">
      <alignment vertical="center"/>
    </xf>
    <xf numFmtId="0" fontId="12" fillId="5" borderId="13" xfId="0" applyFont="1" applyFill="1" applyBorder="1"/>
    <xf numFmtId="0" fontId="38" fillId="5" borderId="13" xfId="0" applyFont="1" applyFill="1" applyBorder="1" applyAlignment="1">
      <alignment horizontal="left"/>
    </xf>
    <xf numFmtId="0" fontId="39" fillId="5" borderId="13" xfId="0" applyFont="1" applyFill="1" applyBorder="1"/>
    <xf numFmtId="49" fontId="12" fillId="5" borderId="13" xfId="0" applyNumberFormat="1" applyFont="1" applyFill="1" applyBorder="1"/>
    <xf numFmtId="0" fontId="12" fillId="5" borderId="0" xfId="0" applyFont="1" applyFill="1"/>
    <xf numFmtId="0" fontId="38" fillId="5" borderId="0" xfId="0" applyFont="1" applyFill="1" applyAlignment="1">
      <alignment horizontal="left"/>
    </xf>
    <xf numFmtId="0" fontId="39" fillId="5" borderId="0" xfId="0" applyFont="1" applyFill="1"/>
    <xf numFmtId="49" fontId="12" fillId="5" borderId="0" xfId="0" applyNumberFormat="1" applyFont="1" applyFill="1"/>
    <xf numFmtId="165" fontId="12" fillId="5" borderId="5" xfId="1" applyFont="1" applyFill="1" applyBorder="1"/>
    <xf numFmtId="165" fontId="38" fillId="5" borderId="5" xfId="1" applyFont="1" applyFill="1" applyBorder="1" applyAlignment="1">
      <alignment horizontal="left"/>
    </xf>
    <xf numFmtId="165" fontId="39" fillId="5" borderId="5" xfId="1" applyFont="1" applyFill="1" applyBorder="1"/>
    <xf numFmtId="0" fontId="32" fillId="5" borderId="13" xfId="3" applyFill="1" applyBorder="1"/>
    <xf numFmtId="0" fontId="32" fillId="5" borderId="4" xfId="3" applyFill="1" applyBorder="1"/>
    <xf numFmtId="0" fontId="32" fillId="5" borderId="0" xfId="3" applyFill="1"/>
    <xf numFmtId="0" fontId="32" fillId="5" borderId="7" xfId="3" applyFill="1" applyBorder="1"/>
    <xf numFmtId="0" fontId="32" fillId="5" borderId="5" xfId="3" applyFill="1" applyBorder="1"/>
    <xf numFmtId="0" fontId="9" fillId="13" borderId="14" xfId="0" applyFont="1" applyFill="1" applyBorder="1" applyAlignment="1">
      <alignment horizontal="left" vertical="center" wrapText="1"/>
    </xf>
    <xf numFmtId="0" fontId="25" fillId="13" borderId="14" xfId="0" applyFont="1" applyFill="1" applyBorder="1" applyAlignment="1">
      <alignment horizontal="left" vertical="center" wrapText="1"/>
    </xf>
    <xf numFmtId="0" fontId="69" fillId="5" borderId="5" xfId="3" applyFont="1" applyFill="1" applyBorder="1"/>
    <xf numFmtId="0" fontId="9" fillId="13" borderId="14" xfId="0" applyFont="1" applyFill="1" applyBorder="1" applyAlignment="1">
      <alignment horizontal="left"/>
    </xf>
    <xf numFmtId="0" fontId="27" fillId="8" borderId="0" xfId="1" applyNumberFormat="1" applyFont="1" applyFill="1" applyBorder="1" applyAlignment="1" applyProtection="1">
      <alignment horizontal="center" vertical="center" wrapText="1"/>
    </xf>
    <xf numFmtId="0" fontId="27" fillId="8" borderId="0" xfId="2" applyNumberFormat="1" applyFont="1" applyFill="1" applyBorder="1" applyAlignment="1" applyProtection="1">
      <alignment horizontal="center" vertical="center" wrapText="1"/>
    </xf>
    <xf numFmtId="0" fontId="27" fillId="23" borderId="25" xfId="2" applyNumberFormat="1" applyFont="1" applyFill="1" applyBorder="1" applyAlignment="1" applyProtection="1">
      <alignment horizontal="center" vertical="center" wrapText="1"/>
    </xf>
    <xf numFmtId="0" fontId="7" fillId="0" borderId="0" xfId="3" applyFont="1"/>
    <xf numFmtId="0" fontId="0" fillId="0" borderId="0" xfId="0" applyAlignment="1">
      <alignment horizontal="left" vertical="center" indent="1"/>
    </xf>
    <xf numFmtId="0" fontId="7" fillId="0" borderId="0" xfId="3" applyFont="1" applyAlignment="1">
      <alignment horizontal="center"/>
    </xf>
    <xf numFmtId="0" fontId="7" fillId="0" borderId="14" xfId="3" applyFont="1" applyBorder="1" applyAlignment="1">
      <alignment horizontal="center"/>
    </xf>
    <xf numFmtId="0" fontId="17" fillId="4" borderId="14" xfId="1" applyNumberFormat="1" applyFont="1" applyFill="1" applyBorder="1" applyAlignment="1" applyProtection="1">
      <alignment horizontal="center" vertical="center" wrapText="1"/>
    </xf>
    <xf numFmtId="0" fontId="8" fillId="18" borderId="1" xfId="3" applyFont="1" applyFill="1" applyBorder="1" applyAlignment="1">
      <alignment horizontal="right" vertical="center" wrapText="1"/>
    </xf>
    <xf numFmtId="0" fontId="8" fillId="18" borderId="3" xfId="3" applyFont="1" applyFill="1" applyBorder="1" applyAlignment="1">
      <alignment horizontal="center" vertical="center" wrapText="1"/>
    </xf>
    <xf numFmtId="0" fontId="9" fillId="18" borderId="3" xfId="3" applyFont="1" applyFill="1" applyBorder="1" applyAlignment="1">
      <alignment vertical="center" wrapText="1"/>
    </xf>
    <xf numFmtId="0" fontId="9" fillId="5" borderId="66" xfId="3" applyFont="1" applyFill="1" applyBorder="1" applyAlignment="1">
      <alignment horizontal="center" vertical="center" wrapText="1"/>
    </xf>
    <xf numFmtId="0" fontId="8" fillId="0" borderId="65" xfId="3" applyFont="1" applyBorder="1" applyAlignment="1">
      <alignment horizontal="center" vertical="center" wrapText="1"/>
    </xf>
    <xf numFmtId="0" fontId="8" fillId="0" borderId="67" xfId="3" applyFont="1" applyBorder="1" applyAlignment="1">
      <alignment horizontal="center" vertical="center" wrapText="1"/>
    </xf>
    <xf numFmtId="0" fontId="9" fillId="5" borderId="54" xfId="3" applyFont="1" applyFill="1" applyBorder="1" applyAlignment="1">
      <alignment horizontal="center" vertical="center" wrapText="1"/>
    </xf>
    <xf numFmtId="0" fontId="9" fillId="5" borderId="8" xfId="3" applyFont="1" applyFill="1" applyBorder="1" applyAlignment="1">
      <alignment horizontal="center" vertical="center" wrapText="1"/>
    </xf>
    <xf numFmtId="0" fontId="8" fillId="18" borderId="1" xfId="3" applyFont="1" applyFill="1" applyBorder="1" applyAlignment="1">
      <alignment horizontal="center" vertical="center" wrapText="1"/>
    </xf>
    <xf numFmtId="0" fontId="21" fillId="3" borderId="8" xfId="3" applyFont="1" applyFill="1" applyBorder="1" applyAlignment="1">
      <alignment vertical="center" wrapText="1"/>
    </xf>
    <xf numFmtId="0" fontId="21" fillId="3" borderId="6" xfId="3" applyFont="1" applyFill="1" applyBorder="1" applyAlignment="1">
      <alignment vertical="center" wrapText="1"/>
    </xf>
    <xf numFmtId="0" fontId="54" fillId="11" borderId="23" xfId="6" applyFont="1" applyFill="1" applyBorder="1" applyAlignment="1"/>
    <xf numFmtId="0" fontId="77" fillId="0" borderId="0" xfId="3" applyFont="1" applyAlignment="1">
      <alignment horizontal="left"/>
    </xf>
    <xf numFmtId="0" fontId="78" fillId="0" borderId="0" xfId="3" applyFont="1"/>
    <xf numFmtId="0" fontId="77" fillId="0" borderId="0" xfId="3" applyFont="1"/>
    <xf numFmtId="167" fontId="9" fillId="0" borderId="0" xfId="3" applyNumberFormat="1" applyFont="1" applyAlignment="1">
      <alignment horizontal="left"/>
    </xf>
    <xf numFmtId="49" fontId="7" fillId="22" borderId="14" xfId="3" applyNumberFormat="1" applyFont="1" applyFill="1" applyBorder="1" applyAlignment="1">
      <alignment horizontal="center"/>
    </xf>
    <xf numFmtId="0" fontId="9" fillId="4" borderId="23" xfId="1" applyNumberFormat="1" applyFont="1" applyFill="1" applyBorder="1" applyAlignment="1" applyProtection="1">
      <alignment horizontal="center" vertical="center" wrapText="1"/>
    </xf>
    <xf numFmtId="0" fontId="76" fillId="3" borderId="4" xfId="3" applyFont="1" applyFill="1" applyBorder="1" applyAlignment="1">
      <alignment horizontal="center" vertical="center" wrapText="1"/>
    </xf>
    <xf numFmtId="0" fontId="76" fillId="3" borderId="10" xfId="3" applyFont="1" applyFill="1" applyBorder="1" applyAlignment="1">
      <alignment horizontal="center" vertical="center" wrapText="1"/>
    </xf>
    <xf numFmtId="0" fontId="76" fillId="3" borderId="11" xfId="3" applyFont="1" applyFill="1" applyBorder="1" applyAlignment="1">
      <alignment horizontal="center" vertical="center" wrapText="1"/>
    </xf>
    <xf numFmtId="0" fontId="21" fillId="3" borderId="1" xfId="3" applyFont="1" applyFill="1" applyBorder="1" applyAlignment="1">
      <alignment horizontal="center" vertical="center" wrapText="1"/>
    </xf>
    <xf numFmtId="0" fontId="21" fillId="3" borderId="3" xfId="3" applyFont="1" applyFill="1" applyBorder="1" applyAlignment="1">
      <alignment horizontal="center" vertical="center" wrapText="1"/>
    </xf>
    <xf numFmtId="0" fontId="17" fillId="4" borderId="23" xfId="1" applyNumberFormat="1" applyFont="1" applyFill="1" applyBorder="1" applyAlignment="1" applyProtection="1">
      <alignment horizontal="center" vertical="center" wrapText="1"/>
    </xf>
    <xf numFmtId="167" fontId="54" fillId="11" borderId="23" xfId="6" applyNumberFormat="1" applyFont="1" applyFill="1" applyBorder="1" applyAlignment="1"/>
    <xf numFmtId="167" fontId="8" fillId="5" borderId="28" xfId="3" applyNumberFormat="1" applyFont="1" applyFill="1" applyBorder="1" applyAlignment="1">
      <alignment horizontal="center" vertical="center" wrapText="1"/>
    </xf>
    <xf numFmtId="0" fontId="54" fillId="11" borderId="31" xfId="6" applyFont="1" applyFill="1" applyBorder="1" applyAlignment="1"/>
    <xf numFmtId="0" fontId="54" fillId="11" borderId="14" xfId="6" applyFont="1" applyFill="1" applyBorder="1" applyAlignment="1"/>
    <xf numFmtId="0" fontId="76" fillId="26" borderId="14" xfId="0" applyFont="1" applyFill="1" applyBorder="1" applyAlignment="1">
      <alignment horizontal="center" vertical="center" wrapText="1"/>
    </xf>
    <xf numFmtId="0" fontId="12" fillId="0" borderId="0" xfId="0" applyFont="1" applyAlignment="1">
      <alignment wrapText="1"/>
    </xf>
    <xf numFmtId="0" fontId="83" fillId="0" borderId="70" xfId="0" applyFont="1" applyBorder="1" applyAlignment="1">
      <alignment vertical="center" wrapText="1"/>
    </xf>
    <xf numFmtId="49" fontId="7" fillId="27" borderId="14" xfId="3" applyNumberFormat="1" applyFont="1" applyFill="1" applyBorder="1" applyAlignment="1">
      <alignment horizontal="center"/>
    </xf>
    <xf numFmtId="0" fontId="7" fillId="27" borderId="28" xfId="3" applyFont="1" applyFill="1" applyBorder="1"/>
    <xf numFmtId="0" fontId="7" fillId="24" borderId="28" xfId="3" applyFont="1" applyFill="1" applyBorder="1"/>
    <xf numFmtId="0" fontId="7" fillId="24" borderId="29" xfId="3" applyFont="1" applyFill="1" applyBorder="1"/>
    <xf numFmtId="0" fontId="7" fillId="24" borderId="30" xfId="3" applyFont="1" applyFill="1" applyBorder="1"/>
    <xf numFmtId="49" fontId="66" fillId="5" borderId="10" xfId="0" applyNumberFormat="1" applyFont="1" applyFill="1" applyBorder="1"/>
    <xf numFmtId="49" fontId="66" fillId="5" borderId="12" xfId="0" applyNumberFormat="1" applyFont="1" applyFill="1" applyBorder="1"/>
    <xf numFmtId="0" fontId="43" fillId="5" borderId="9" xfId="0" applyFont="1" applyFill="1" applyBorder="1" applyAlignment="1">
      <alignment horizontal="left" vertical="center"/>
    </xf>
    <xf numFmtId="49" fontId="7" fillId="5" borderId="14" xfId="3" applyNumberFormat="1" applyFont="1" applyFill="1" applyBorder="1" applyAlignment="1">
      <alignment horizontal="center"/>
    </xf>
    <xf numFmtId="0" fontId="89" fillId="0" borderId="0" xfId="3" applyFont="1"/>
    <xf numFmtId="0" fontId="33" fillId="8" borderId="0" xfId="3" applyFont="1" applyFill="1"/>
    <xf numFmtId="0" fontId="91" fillId="0" borderId="0" xfId="3" applyFont="1" applyAlignment="1">
      <alignment horizontal="left"/>
    </xf>
    <xf numFmtId="0" fontId="92" fillId="8" borderId="0" xfId="1" applyNumberFormat="1" applyFont="1" applyFill="1" applyBorder="1" applyAlignment="1" applyProtection="1">
      <alignment vertical="center" wrapText="1"/>
    </xf>
    <xf numFmtId="0" fontId="8" fillId="4" borderId="14" xfId="1" applyNumberFormat="1" applyFont="1" applyFill="1" applyBorder="1" applyAlignment="1" applyProtection="1">
      <alignment horizontal="center" vertical="center" wrapText="1"/>
    </xf>
    <xf numFmtId="0" fontId="8" fillId="4" borderId="23" xfId="1" applyNumberFormat="1" applyFont="1" applyFill="1" applyBorder="1" applyAlignment="1" applyProtection="1">
      <alignment horizontal="center" vertical="center" wrapText="1"/>
    </xf>
    <xf numFmtId="165" fontId="67" fillId="5" borderId="6" xfId="1" applyFont="1" applyFill="1" applyBorder="1"/>
    <xf numFmtId="0" fontId="7" fillId="5" borderId="0" xfId="3" applyFont="1" applyFill="1"/>
    <xf numFmtId="0" fontId="7" fillId="5" borderId="13" xfId="3" applyFont="1" applyFill="1" applyBorder="1"/>
    <xf numFmtId="0" fontId="7" fillId="5" borderId="4" xfId="3" applyFont="1" applyFill="1" applyBorder="1"/>
    <xf numFmtId="0" fontId="7" fillId="5" borderId="7" xfId="3" applyFont="1" applyFill="1" applyBorder="1"/>
    <xf numFmtId="0" fontId="9" fillId="5" borderId="9" xfId="0" applyFont="1" applyFill="1" applyBorder="1" applyAlignment="1">
      <alignment horizontal="left" vertical="center"/>
    </xf>
    <xf numFmtId="0" fontId="102" fillId="6" borderId="28" xfId="3" applyFont="1" applyFill="1" applyBorder="1"/>
    <xf numFmtId="0" fontId="102" fillId="6" borderId="29" xfId="3" applyFont="1" applyFill="1" applyBorder="1"/>
    <xf numFmtId="0" fontId="102" fillId="6" borderId="30" xfId="3" applyFont="1" applyFill="1" applyBorder="1"/>
    <xf numFmtId="0" fontId="103" fillId="28" borderId="28" xfId="3" applyFont="1" applyFill="1" applyBorder="1"/>
    <xf numFmtId="0" fontId="103" fillId="28" borderId="29" xfId="3" applyFont="1" applyFill="1" applyBorder="1"/>
    <xf numFmtId="0" fontId="103" fillId="28" borderId="30" xfId="3" applyFont="1" applyFill="1" applyBorder="1"/>
    <xf numFmtId="49" fontId="103" fillId="23" borderId="14" xfId="3" applyNumberFormat="1" applyFont="1" applyFill="1" applyBorder="1" applyAlignment="1">
      <alignment horizontal="center"/>
    </xf>
    <xf numFmtId="0" fontId="7" fillId="0" borderId="0" xfId="3" applyFont="1" applyAlignment="1">
      <alignment wrapText="1"/>
    </xf>
    <xf numFmtId="0" fontId="7" fillId="0" borderId="0" xfId="3" applyFont="1" applyAlignment="1">
      <alignment horizontal="left" wrapText="1"/>
    </xf>
    <xf numFmtId="49" fontId="41" fillId="5" borderId="10" xfId="0" applyNumberFormat="1" applyFont="1" applyFill="1" applyBorder="1"/>
    <xf numFmtId="49" fontId="41" fillId="5" borderId="12" xfId="0" applyNumberFormat="1" applyFont="1" applyFill="1" applyBorder="1"/>
    <xf numFmtId="0" fontId="33" fillId="17" borderId="0" xfId="3" applyFont="1" applyFill="1"/>
    <xf numFmtId="0" fontId="40" fillId="0" borderId="0" xfId="0" applyFont="1" applyAlignment="1">
      <alignment wrapText="1"/>
    </xf>
    <xf numFmtId="164" fontId="9" fillId="2" borderId="31" xfId="1" applyNumberFormat="1" applyFont="1" applyFill="1" applyBorder="1" applyAlignment="1" applyProtection="1">
      <alignment horizontal="right" vertical="center" wrapText="1"/>
    </xf>
    <xf numFmtId="9" fontId="17" fillId="2" borderId="31" xfId="2" applyFont="1" applyFill="1" applyBorder="1" applyAlignment="1" applyProtection="1">
      <alignment horizontal="right" vertical="center" wrapText="1"/>
    </xf>
    <xf numFmtId="165" fontId="17" fillId="2" borderId="31" xfId="1" applyFont="1" applyFill="1" applyBorder="1" applyAlignment="1" applyProtection="1">
      <alignment horizontal="right" vertical="center" wrapText="1"/>
    </xf>
    <xf numFmtId="0" fontId="44" fillId="8" borderId="0" xfId="3" applyFont="1" applyFill="1"/>
    <xf numFmtId="0" fontId="112" fillId="29" borderId="14" xfId="3" applyFont="1" applyFill="1" applyBorder="1" applyAlignment="1">
      <alignment horizontal="center" vertical="center" wrapText="1"/>
    </xf>
    <xf numFmtId="165" fontId="80" fillId="5" borderId="5" xfId="1" applyFont="1" applyFill="1" applyBorder="1" applyAlignment="1">
      <alignment horizontal="left"/>
    </xf>
    <xf numFmtId="165" fontId="80" fillId="5" borderId="6" xfId="1" applyFont="1" applyFill="1" applyBorder="1"/>
    <xf numFmtId="0" fontId="19" fillId="7" borderId="14" xfId="1" applyNumberFormat="1" applyFont="1" applyFill="1" applyBorder="1" applyAlignment="1" applyProtection="1">
      <alignment horizontal="center" vertical="center" wrapText="1"/>
    </xf>
    <xf numFmtId="165" fontId="70" fillId="7" borderId="14" xfId="1" applyFont="1" applyFill="1" applyBorder="1" applyAlignment="1" applyProtection="1">
      <alignment horizontal="right" vertical="center" wrapText="1"/>
    </xf>
    <xf numFmtId="165" fontId="90" fillId="7" borderId="14" xfId="1" applyFont="1" applyFill="1" applyBorder="1" applyAlignment="1" applyProtection="1">
      <alignment horizontal="right" vertical="center" wrapText="1"/>
    </xf>
    <xf numFmtId="164" fontId="70" fillId="7" borderId="14" xfId="1" applyNumberFormat="1" applyFont="1" applyFill="1" applyBorder="1" applyAlignment="1" applyProtection="1">
      <alignment horizontal="right" vertical="center" wrapText="1"/>
    </xf>
    <xf numFmtId="164" fontId="29" fillId="7" borderId="14" xfId="1" applyNumberFormat="1" applyFont="1" applyFill="1" applyBorder="1" applyAlignment="1" applyProtection="1">
      <alignment horizontal="right" vertical="center" wrapText="1"/>
    </xf>
    <xf numFmtId="165" fontId="29" fillId="7" borderId="14" xfId="1" applyFont="1" applyFill="1" applyBorder="1" applyAlignment="1" applyProtection="1">
      <alignment horizontal="right" vertical="center" wrapText="1"/>
    </xf>
    <xf numFmtId="164" fontId="70" fillId="7" borderId="23" xfId="1" applyNumberFormat="1" applyFont="1" applyFill="1" applyBorder="1" applyAlignment="1" applyProtection="1">
      <alignment horizontal="right" vertical="center" wrapText="1"/>
    </xf>
    <xf numFmtId="164" fontId="90" fillId="7" borderId="23" xfId="1" applyNumberFormat="1" applyFont="1" applyFill="1" applyBorder="1" applyAlignment="1" applyProtection="1">
      <alignment horizontal="right" vertical="center" wrapText="1"/>
    </xf>
    <xf numFmtId="0" fontId="70" fillId="23" borderId="25" xfId="2" applyNumberFormat="1" applyFont="1" applyFill="1" applyBorder="1" applyAlignment="1" applyProtection="1">
      <alignment horizontal="center" vertical="center" wrapText="1"/>
    </xf>
    <xf numFmtId="0" fontId="90" fillId="23" borderId="25" xfId="2" applyNumberFormat="1" applyFont="1" applyFill="1" applyBorder="1" applyAlignment="1" applyProtection="1">
      <alignment horizontal="center" vertical="center" wrapText="1"/>
    </xf>
    <xf numFmtId="0" fontId="58" fillId="5" borderId="13" xfId="0" applyFont="1" applyFill="1" applyBorder="1" applyAlignment="1">
      <alignment horizontal="left"/>
    </xf>
    <xf numFmtId="166" fontId="58" fillId="5" borderId="13" xfId="1" applyNumberFormat="1" applyFont="1" applyFill="1" applyBorder="1" applyProtection="1"/>
    <xf numFmtId="9" fontId="58" fillId="5" borderId="13" xfId="2" applyFont="1" applyFill="1" applyBorder="1" applyProtection="1"/>
    <xf numFmtId="165" fontId="12" fillId="5" borderId="13" xfId="1" applyFont="1" applyFill="1" applyBorder="1" applyProtection="1"/>
    <xf numFmtId="165" fontId="39" fillId="5" borderId="13" xfId="1" applyFont="1" applyFill="1" applyBorder="1" applyProtection="1"/>
    <xf numFmtId="0" fontId="18" fillId="5" borderId="4" xfId="0" applyFont="1" applyFill="1" applyBorder="1"/>
    <xf numFmtId="0" fontId="39" fillId="8" borderId="0" xfId="0" applyFont="1" applyFill="1" applyAlignment="1">
      <alignment horizontal="center" vertical="center"/>
    </xf>
    <xf numFmtId="0" fontId="95" fillId="8" borderId="0" xfId="0" applyFont="1" applyFill="1" applyAlignment="1">
      <alignment horizontal="center"/>
    </xf>
    <xf numFmtId="0" fontId="58" fillId="5" borderId="0" xfId="0" applyFont="1" applyFill="1" applyAlignment="1">
      <alignment horizontal="left"/>
    </xf>
    <xf numFmtId="166" fontId="58" fillId="5" borderId="0" xfId="1" applyNumberFormat="1" applyFont="1" applyFill="1" applyBorder="1" applyProtection="1"/>
    <xf numFmtId="9" fontId="58" fillId="5" borderId="0" xfId="2" applyFont="1" applyFill="1" applyBorder="1" applyProtection="1"/>
    <xf numFmtId="165" fontId="12" fillId="5" borderId="0" xfId="1" applyFont="1" applyFill="1" applyBorder="1" applyProtection="1"/>
    <xf numFmtId="165" fontId="39" fillId="5" borderId="0" xfId="1" applyFont="1" applyFill="1" applyBorder="1" applyProtection="1"/>
    <xf numFmtId="0" fontId="18" fillId="5" borderId="7" xfId="0" applyFont="1" applyFill="1" applyBorder="1"/>
    <xf numFmtId="165" fontId="58" fillId="5" borderId="5" xfId="1" applyFont="1" applyFill="1" applyBorder="1" applyAlignment="1" applyProtection="1">
      <alignment horizontal="left"/>
    </xf>
    <xf numFmtId="165" fontId="58" fillId="5" borderId="5" xfId="1" applyFont="1" applyFill="1" applyBorder="1" applyProtection="1"/>
    <xf numFmtId="165" fontId="12" fillId="5" borderId="5" xfId="1" applyFont="1" applyFill="1" applyBorder="1" applyProtection="1"/>
    <xf numFmtId="165" fontId="67" fillId="5" borderId="5" xfId="1" applyFont="1" applyFill="1" applyBorder="1" applyAlignment="1" applyProtection="1">
      <alignment horizontal="right"/>
    </xf>
    <xf numFmtId="49" fontId="9" fillId="0" borderId="0" xfId="0" applyNumberFormat="1" applyFont="1"/>
    <xf numFmtId="165" fontId="12" fillId="0" borderId="0" xfId="1" applyFont="1" applyAlignment="1" applyProtection="1">
      <alignment horizontal="left"/>
    </xf>
    <xf numFmtId="165" fontId="18" fillId="8" borderId="0" xfId="1" applyFont="1" applyFill="1" applyProtection="1"/>
    <xf numFmtId="165" fontId="88" fillId="8" borderId="0" xfId="7" quotePrefix="1" applyNumberFormat="1" applyFont="1" applyFill="1" applyProtection="1"/>
    <xf numFmtId="0" fontId="39" fillId="17" borderId="14" xfId="0" applyFont="1" applyFill="1" applyBorder="1" applyAlignment="1">
      <alignment horizontal="center" vertical="center" wrapText="1"/>
    </xf>
    <xf numFmtId="0" fontId="95" fillId="17" borderId="14" xfId="0" applyFont="1" applyFill="1" applyBorder="1" applyAlignment="1">
      <alignment horizontal="center" vertical="center" wrapText="1"/>
    </xf>
    <xf numFmtId="0" fontId="19" fillId="8" borderId="0" xfId="0" applyFont="1" applyFill="1"/>
    <xf numFmtId="0" fontId="23" fillId="9" borderId="22" xfId="0" applyFont="1" applyFill="1" applyBorder="1" applyAlignment="1">
      <alignment horizontal="center" vertical="top"/>
    </xf>
    <xf numFmtId="0" fontId="16" fillId="9" borderId="22" xfId="0" applyFont="1" applyFill="1" applyBorder="1" applyAlignment="1">
      <alignment horizontal="center" vertical="top" wrapText="1"/>
    </xf>
    <xf numFmtId="0" fontId="80" fillId="9" borderId="22" xfId="0" applyFont="1" applyFill="1" applyBorder="1" applyAlignment="1">
      <alignment horizontal="center" vertical="top" wrapText="1"/>
    </xf>
    <xf numFmtId="0" fontId="40" fillId="17" borderId="14" xfId="0" applyFont="1" applyFill="1" applyBorder="1" applyAlignment="1">
      <alignment horizontal="center" vertical="center"/>
    </xf>
    <xf numFmtId="0" fontId="100" fillId="17" borderId="14" xfId="0" applyFont="1" applyFill="1" applyBorder="1" applyAlignment="1">
      <alignment horizontal="center" vertical="center"/>
    </xf>
    <xf numFmtId="165" fontId="40" fillId="2" borderId="31" xfId="1" applyFont="1" applyFill="1" applyBorder="1" applyAlignment="1" applyProtection="1">
      <alignment horizontal="center" vertical="center" wrapText="1"/>
    </xf>
    <xf numFmtId="0" fontId="30" fillId="2" borderId="31" xfId="0" applyFont="1" applyFill="1" applyBorder="1" applyAlignment="1">
      <alignment vertical="center" wrapText="1"/>
    </xf>
    <xf numFmtId="49" fontId="9" fillId="11" borderId="14" xfId="0" applyNumberFormat="1" applyFont="1" applyFill="1" applyBorder="1" applyAlignment="1">
      <alignment horizontal="left" vertical="center" wrapText="1"/>
    </xf>
    <xf numFmtId="165" fontId="40" fillId="11" borderId="14" xfId="1" applyFont="1" applyFill="1" applyBorder="1" applyAlignment="1" applyProtection="1">
      <alignment horizontal="center" vertical="center" wrapText="1"/>
    </xf>
    <xf numFmtId="0" fontId="25" fillId="11" borderId="14" xfId="0" applyFont="1" applyFill="1" applyBorder="1" applyAlignment="1">
      <alignment horizontal="left" vertical="center" wrapText="1"/>
    </xf>
    <xf numFmtId="165" fontId="16" fillId="11" borderId="14" xfId="1" applyFont="1" applyFill="1" applyBorder="1" applyAlignment="1" applyProtection="1">
      <alignment horizontal="center" vertical="center" wrapText="1"/>
    </xf>
    <xf numFmtId="49" fontId="19" fillId="10" borderId="14" xfId="0" applyNumberFormat="1" applyFont="1" applyFill="1" applyBorder="1" applyAlignment="1">
      <alignment horizontal="left" vertical="center"/>
    </xf>
    <xf numFmtId="0" fontId="19" fillId="10" borderId="14" xfId="0" applyFont="1" applyFill="1" applyBorder="1" applyAlignment="1">
      <alignment horizontal="center" vertical="center"/>
    </xf>
    <xf numFmtId="0" fontId="38" fillId="5" borderId="14" xfId="1" applyNumberFormat="1" applyFont="1" applyFill="1" applyBorder="1" applyAlignment="1" applyProtection="1">
      <alignment horizontal="center" vertical="center" wrapText="1"/>
    </xf>
    <xf numFmtId="0" fontId="25" fillId="0" borderId="14" xfId="0" applyFont="1" applyBorder="1" applyAlignment="1">
      <alignment horizontal="left"/>
    </xf>
    <xf numFmtId="0" fontId="39" fillId="8" borderId="28" xfId="0" applyFont="1" applyFill="1" applyBorder="1" applyAlignment="1">
      <alignment horizontal="center" vertical="center"/>
    </xf>
    <xf numFmtId="49" fontId="9" fillId="0" borderId="14" xfId="0" applyNumberFormat="1" applyFont="1" applyBorder="1" applyAlignment="1">
      <alignment horizontal="left" vertical="center"/>
    </xf>
    <xf numFmtId="0" fontId="81" fillId="8" borderId="14" xfId="0" applyFont="1" applyFill="1" applyBorder="1" applyAlignment="1">
      <alignment horizontal="left" vertical="center" wrapText="1"/>
    </xf>
    <xf numFmtId="0" fontId="23" fillId="13" borderId="14" xfId="0" applyFont="1" applyFill="1" applyBorder="1" applyAlignment="1">
      <alignment horizontal="left" vertical="center" wrapText="1"/>
    </xf>
    <xf numFmtId="0" fontId="23" fillId="13" borderId="14" xfId="0" applyFont="1" applyFill="1" applyBorder="1" applyAlignment="1">
      <alignment horizontal="right" vertical="center" wrapText="1"/>
    </xf>
    <xf numFmtId="0" fontId="23" fillId="13" borderId="14" xfId="0" applyFont="1" applyFill="1" applyBorder="1" applyAlignment="1">
      <alignment horizontal="center" vertical="center" wrapText="1"/>
    </xf>
    <xf numFmtId="0" fontId="14" fillId="13" borderId="14" xfId="0" applyFont="1" applyFill="1" applyBorder="1" applyAlignment="1">
      <alignment horizontal="center" vertical="center" wrapText="1"/>
    </xf>
    <xf numFmtId="0" fontId="9" fillId="13" borderId="14" xfId="0" applyFont="1" applyFill="1" applyBorder="1" applyAlignment="1">
      <alignment horizontal="left" vertical="center"/>
    </xf>
    <xf numFmtId="164" fontId="30" fillId="11" borderId="14" xfId="1" applyNumberFormat="1" applyFont="1" applyFill="1" applyBorder="1" applyAlignment="1" applyProtection="1">
      <alignment horizontal="center" vertical="center" wrapText="1"/>
    </xf>
    <xf numFmtId="9" fontId="79" fillId="11" borderId="14" xfId="2" applyFont="1" applyFill="1" applyBorder="1" applyAlignment="1" applyProtection="1">
      <alignment horizontal="center" vertical="center" wrapText="1"/>
    </xf>
    <xf numFmtId="165" fontId="79" fillId="11" borderId="14" xfId="1" applyFont="1" applyFill="1" applyBorder="1" applyAlignment="1" applyProtection="1">
      <alignment horizontal="center" vertical="center" wrapText="1"/>
    </xf>
    <xf numFmtId="0" fontId="25" fillId="11" borderId="14" xfId="0" applyFont="1" applyFill="1" applyBorder="1" applyAlignment="1">
      <alignment horizontal="left" wrapText="1"/>
    </xf>
    <xf numFmtId="0" fontId="23" fillId="13" borderId="14" xfId="0" applyFont="1" applyFill="1" applyBorder="1" applyAlignment="1">
      <alignment horizontal="left" wrapText="1"/>
    </xf>
    <xf numFmtId="165" fontId="24" fillId="13" borderId="14" xfId="1" applyFont="1" applyFill="1" applyBorder="1" applyAlignment="1" applyProtection="1">
      <alignment horizontal="left" vertical="center" wrapText="1"/>
    </xf>
    <xf numFmtId="0" fontId="18" fillId="8" borderId="0" xfId="0" applyFont="1" applyFill="1" applyAlignment="1">
      <alignment horizontal="left" vertical="center"/>
    </xf>
    <xf numFmtId="0" fontId="14" fillId="5" borderId="14" xfId="0" applyFont="1" applyFill="1" applyBorder="1" applyAlignment="1">
      <alignment horizontal="center" vertical="center" wrapText="1"/>
    </xf>
    <xf numFmtId="0" fontId="19" fillId="7" borderId="14" xfId="0" applyFont="1" applyFill="1" applyBorder="1" applyAlignment="1">
      <alignment horizontal="left" vertical="center" wrapText="1"/>
    </xf>
    <xf numFmtId="0" fontId="19" fillId="7" borderId="14" xfId="0" applyFont="1" applyFill="1" applyBorder="1" applyAlignment="1">
      <alignment horizontal="right" vertical="center" wrapText="1"/>
    </xf>
    <xf numFmtId="0" fontId="30" fillId="2" borderId="14" xfId="0" applyFont="1" applyFill="1" applyBorder="1" applyAlignment="1">
      <alignment horizontal="left" vertical="center" wrapText="1"/>
    </xf>
    <xf numFmtId="164" fontId="30" fillId="2" borderId="14" xfId="1" applyNumberFormat="1" applyFont="1" applyFill="1" applyBorder="1" applyAlignment="1" applyProtection="1">
      <alignment horizontal="justify" vertical="center" wrapText="1"/>
    </xf>
    <xf numFmtId="9" fontId="79" fillId="2" borderId="14" xfId="2" applyFont="1" applyFill="1" applyBorder="1" applyAlignment="1" applyProtection="1">
      <alignment horizontal="justify" vertical="center" wrapText="1"/>
    </xf>
    <xf numFmtId="165" fontId="79" fillId="2" borderId="14" xfId="1" applyFont="1" applyFill="1" applyBorder="1" applyAlignment="1" applyProtection="1">
      <alignment horizontal="justify" vertical="center" wrapText="1"/>
    </xf>
    <xf numFmtId="165" fontId="40" fillId="2" borderId="14" xfId="1" applyFont="1" applyFill="1" applyBorder="1" applyAlignment="1" applyProtection="1">
      <alignment horizontal="center" vertical="center" wrapText="1"/>
    </xf>
    <xf numFmtId="0" fontId="14" fillId="8" borderId="14" xfId="0" applyFont="1" applyFill="1" applyBorder="1" applyAlignment="1">
      <alignment horizontal="left" vertical="center" wrapText="1"/>
    </xf>
    <xf numFmtId="0" fontId="19" fillId="7" borderId="23" xfId="0" applyFont="1" applyFill="1" applyBorder="1" applyAlignment="1">
      <alignment horizontal="center" vertical="center" wrapText="1"/>
    </xf>
    <xf numFmtId="0" fontId="23" fillId="2" borderId="14" xfId="0" applyFont="1" applyFill="1" applyBorder="1" applyAlignment="1">
      <alignment horizontal="left" vertical="center" wrapText="1"/>
    </xf>
    <xf numFmtId="164" fontId="30" fillId="2" borderId="14" xfId="1" applyNumberFormat="1" applyFont="1" applyFill="1" applyBorder="1" applyAlignment="1" applyProtection="1">
      <alignment horizontal="center" vertical="center" wrapText="1"/>
    </xf>
    <xf numFmtId="9" fontId="79" fillId="2" borderId="14" xfId="2" applyFont="1" applyFill="1" applyBorder="1" applyAlignment="1" applyProtection="1">
      <alignment horizontal="center" vertical="center" wrapText="1"/>
    </xf>
    <xf numFmtId="165" fontId="79" fillId="2" borderId="14" xfId="1" applyFont="1" applyFill="1" applyBorder="1" applyAlignment="1" applyProtection="1">
      <alignment horizontal="center" vertical="center" wrapText="1"/>
    </xf>
    <xf numFmtId="0" fontId="9" fillId="0" borderId="14" xfId="0" applyFont="1" applyBorder="1" applyAlignment="1">
      <alignment vertical="center" wrapText="1"/>
    </xf>
    <xf numFmtId="0" fontId="114" fillId="8" borderId="14" xfId="0" applyFont="1" applyFill="1" applyBorder="1" applyAlignment="1">
      <alignment horizontal="justify" vertical="center" wrapText="1"/>
    </xf>
    <xf numFmtId="0" fontId="23" fillId="8" borderId="14" xfId="0" applyFont="1" applyFill="1" applyBorder="1" applyAlignment="1">
      <alignment horizontal="left" vertical="center" wrapText="1"/>
    </xf>
    <xf numFmtId="0" fontId="14" fillId="11" borderId="14" xfId="0" applyFont="1" applyFill="1" applyBorder="1" applyAlignment="1">
      <alignment horizontal="right" vertical="center" wrapText="1"/>
    </xf>
    <xf numFmtId="0" fontId="23" fillId="0" borderId="14" xfId="0" applyFont="1" applyBorder="1" applyAlignment="1">
      <alignment horizontal="left" vertical="center" wrapText="1"/>
    </xf>
    <xf numFmtId="0" fontId="18" fillId="8" borderId="14" xfId="0" applyFont="1" applyFill="1" applyBorder="1"/>
    <xf numFmtId="9" fontId="17" fillId="11" borderId="14" xfId="2" applyFont="1" applyFill="1" applyBorder="1" applyAlignment="1" applyProtection="1">
      <alignment horizontal="center" vertical="center" wrapText="1"/>
    </xf>
    <xf numFmtId="165" fontId="17" fillId="11" borderId="14" xfId="1" applyFont="1" applyFill="1" applyBorder="1" applyAlignment="1" applyProtection="1">
      <alignment horizontal="center" vertical="center" wrapText="1"/>
    </xf>
    <xf numFmtId="0" fontId="9" fillId="11" borderId="14" xfId="0" applyFont="1" applyFill="1" applyBorder="1" applyAlignment="1">
      <alignment vertical="center" wrapText="1"/>
    </xf>
    <xf numFmtId="0" fontId="14" fillId="8" borderId="14" xfId="0" applyFont="1" applyFill="1" applyBorder="1" applyAlignment="1">
      <alignment horizontal="left" wrapText="1"/>
    </xf>
    <xf numFmtId="164" fontId="30" fillId="11" borderId="14" xfId="1" applyNumberFormat="1" applyFont="1" applyFill="1" applyBorder="1" applyAlignment="1" applyProtection="1">
      <alignment horizontal="justify" vertical="center" wrapText="1"/>
    </xf>
    <xf numFmtId="9" fontId="79" fillId="11" borderId="14" xfId="2" applyFont="1" applyFill="1" applyBorder="1" applyAlignment="1" applyProtection="1">
      <alignment horizontal="justify" vertical="center" wrapText="1"/>
    </xf>
    <xf numFmtId="165" fontId="79" fillId="11" borderId="14" xfId="1" applyFont="1" applyFill="1" applyBorder="1" applyAlignment="1" applyProtection="1">
      <alignment horizontal="justify" vertical="center" wrapText="1"/>
    </xf>
    <xf numFmtId="165" fontId="17" fillId="13" borderId="14" xfId="1" applyFont="1" applyFill="1" applyBorder="1" applyAlignment="1" applyProtection="1">
      <alignment horizontal="center" vertical="center" wrapText="1"/>
    </xf>
    <xf numFmtId="164" fontId="9" fillId="2" borderId="14" xfId="1" applyNumberFormat="1" applyFont="1" applyFill="1" applyBorder="1" applyAlignment="1" applyProtection="1">
      <alignment horizontal="center" vertical="center" wrapText="1"/>
    </xf>
    <xf numFmtId="9" fontId="16" fillId="2" borderId="14" xfId="2" applyFont="1" applyFill="1" applyBorder="1" applyAlignment="1" applyProtection="1">
      <alignment horizontal="center" vertical="center" wrapText="1"/>
    </xf>
    <xf numFmtId="165" fontId="16" fillId="2" borderId="14" xfId="1" applyFont="1" applyFill="1" applyBorder="1" applyAlignment="1" applyProtection="1">
      <alignment horizontal="center" vertical="center" wrapText="1"/>
    </xf>
    <xf numFmtId="0" fontId="30" fillId="2" borderId="14" xfId="0" applyFont="1" applyFill="1" applyBorder="1" applyAlignment="1">
      <alignment vertical="center" wrapText="1"/>
    </xf>
    <xf numFmtId="49" fontId="9" fillId="11" borderId="14" xfId="0" applyNumberFormat="1" applyFont="1" applyFill="1" applyBorder="1" applyAlignment="1">
      <alignment vertical="center" wrapText="1"/>
    </xf>
    <xf numFmtId="0" fontId="9" fillId="11" borderId="14" xfId="1" applyNumberFormat="1" applyFont="1" applyFill="1" applyBorder="1" applyAlignment="1" applyProtection="1">
      <alignment horizontal="center" vertical="center" wrapText="1"/>
    </xf>
    <xf numFmtId="0" fontId="17" fillId="11" borderId="14" xfId="1" applyNumberFormat="1" applyFont="1" applyFill="1" applyBorder="1" applyAlignment="1" applyProtection="1">
      <alignment horizontal="center" vertical="center" wrapText="1"/>
    </xf>
    <xf numFmtId="164" fontId="9" fillId="11" borderId="14" xfId="1" applyNumberFormat="1" applyFont="1" applyFill="1" applyBorder="1" applyAlignment="1" applyProtection="1">
      <alignment horizontal="center" vertical="center" wrapText="1"/>
    </xf>
    <xf numFmtId="9" fontId="16" fillId="11" borderId="14" xfId="2" applyFont="1" applyFill="1" applyBorder="1" applyAlignment="1" applyProtection="1">
      <alignment horizontal="center" vertical="center" wrapText="1"/>
    </xf>
    <xf numFmtId="0" fontId="19" fillId="10" borderId="14" xfId="0" applyFont="1" applyFill="1" applyBorder="1" applyAlignment="1">
      <alignment horizontal="left" vertical="center"/>
    </xf>
    <xf numFmtId="0" fontId="19" fillId="7" borderId="14" xfId="0" applyFont="1" applyFill="1" applyBorder="1" applyAlignment="1">
      <alignment horizontal="center" vertical="center" wrapText="1"/>
    </xf>
    <xf numFmtId="0" fontId="19" fillId="7" borderId="23" xfId="0" applyFont="1" applyFill="1" applyBorder="1" applyAlignment="1">
      <alignment horizontal="right" vertical="center" wrapText="1"/>
    </xf>
    <xf numFmtId="0" fontId="19" fillId="7" borderId="34" xfId="0" applyFont="1" applyFill="1" applyBorder="1" applyAlignment="1">
      <alignment horizontal="left" vertical="center" wrapText="1"/>
    </xf>
    <xf numFmtId="0" fontId="19" fillId="7" borderId="30" xfId="0" applyFont="1" applyFill="1" applyBorder="1" applyAlignment="1">
      <alignment horizontal="left" vertical="center" wrapText="1"/>
    </xf>
    <xf numFmtId="0" fontId="70" fillId="23" borderId="24" xfId="0" applyFont="1" applyFill="1" applyBorder="1" applyAlignment="1">
      <alignment horizontal="left" vertical="center" wrapText="1"/>
    </xf>
    <xf numFmtId="0" fontId="70" fillId="23" borderId="27" xfId="0" applyFont="1" applyFill="1" applyBorder="1" applyAlignment="1">
      <alignment vertical="center" wrapText="1"/>
    </xf>
    <xf numFmtId="0" fontId="70" fillId="23" borderId="25" xfId="0" applyFont="1" applyFill="1" applyBorder="1" applyAlignment="1">
      <alignment horizontal="center" vertical="center" wrapText="1"/>
    </xf>
    <xf numFmtId="0" fontId="70" fillId="23" borderId="25" xfId="0" applyFont="1" applyFill="1" applyBorder="1" applyAlignment="1">
      <alignment horizontal="left" vertical="center" wrapText="1"/>
    </xf>
    <xf numFmtId="0" fontId="70" fillId="23" borderId="26" xfId="0" applyFont="1" applyFill="1" applyBorder="1" applyAlignment="1">
      <alignment vertical="center" wrapText="1"/>
    </xf>
    <xf numFmtId="0" fontId="39" fillId="8" borderId="0" xfId="0" applyFont="1" applyFill="1" applyAlignment="1">
      <alignment horizontal="right"/>
    </xf>
    <xf numFmtId="0" fontId="39" fillId="8" borderId="14" xfId="0" applyFont="1" applyFill="1" applyBorder="1" applyAlignment="1">
      <alignment horizontal="center" vertical="center"/>
    </xf>
    <xf numFmtId="0" fontId="95" fillId="8" borderId="14" xfId="0" applyFont="1" applyFill="1" applyBorder="1" applyAlignment="1">
      <alignment horizontal="center" vertical="center"/>
    </xf>
    <xf numFmtId="0" fontId="12" fillId="0" borderId="0" xfId="0" applyFont="1" applyAlignment="1">
      <alignment horizontal="left"/>
    </xf>
    <xf numFmtId="0" fontId="37" fillId="5" borderId="0" xfId="3" applyFont="1" applyFill="1" applyAlignment="1">
      <alignment horizontal="center"/>
    </xf>
    <xf numFmtId="0" fontId="37" fillId="5" borderId="0" xfId="3" applyFont="1" applyFill="1" applyAlignment="1">
      <alignment horizontal="left"/>
    </xf>
    <xf numFmtId="0" fontId="115" fillId="5" borderId="0" xfId="3" applyFont="1" applyFill="1" applyAlignment="1">
      <alignment horizontal="center"/>
    </xf>
    <xf numFmtId="0" fontId="36" fillId="5" borderId="0" xfId="3" applyFont="1" applyFill="1" applyAlignment="1">
      <alignment horizontal="right"/>
    </xf>
    <xf numFmtId="0" fontId="39" fillId="17" borderId="14" xfId="0" applyFont="1" applyFill="1" applyBorder="1" applyAlignment="1">
      <alignment horizontal="center"/>
    </xf>
    <xf numFmtId="166" fontId="12" fillId="0" borderId="0" xfId="1" applyNumberFormat="1" applyFont="1" applyProtection="1"/>
    <xf numFmtId="165" fontId="12" fillId="0" borderId="0" xfId="1" applyFont="1" applyProtection="1"/>
    <xf numFmtId="165" fontId="39" fillId="0" borderId="0" xfId="1" applyFont="1" applyProtection="1"/>
    <xf numFmtId="165" fontId="95" fillId="8" borderId="0" xfId="1" applyFont="1" applyFill="1" applyProtection="1"/>
    <xf numFmtId="9" fontId="12" fillId="0" borderId="0" xfId="2" applyFont="1" applyProtection="1"/>
    <xf numFmtId="0" fontId="43" fillId="0" borderId="0" xfId="3" applyFont="1" applyAlignment="1">
      <alignment horizontal="right"/>
    </xf>
    <xf numFmtId="0" fontId="7" fillId="5" borderId="49" xfId="3" applyFont="1" applyFill="1" applyBorder="1" applyAlignment="1">
      <alignment horizontal="center"/>
    </xf>
    <xf numFmtId="166" fontId="9" fillId="0" borderId="0" xfId="1" applyNumberFormat="1" applyFont="1" applyProtection="1"/>
    <xf numFmtId="168" fontId="12" fillId="0" borderId="0" xfId="1" applyNumberFormat="1" applyFont="1" applyProtection="1"/>
    <xf numFmtId="0" fontId="9" fillId="0" borderId="14" xfId="0" applyFont="1" applyBorder="1" applyAlignment="1" applyProtection="1">
      <alignment horizontal="left" vertical="center" wrapText="1"/>
      <protection locked="0"/>
    </xf>
    <xf numFmtId="0" fontId="36" fillId="8" borderId="14" xfId="3" applyFont="1" applyFill="1" applyBorder="1" applyAlignment="1" applyProtection="1">
      <alignment horizontal="center" vertical="center"/>
      <protection locked="0"/>
    </xf>
    <xf numFmtId="165" fontId="24" fillId="8" borderId="14" xfId="1" applyFont="1" applyFill="1" applyBorder="1" applyAlignment="1" applyProtection="1">
      <alignment horizontal="left" vertical="center" wrapText="1"/>
      <protection locked="0"/>
    </xf>
    <xf numFmtId="0" fontId="9" fillId="0" borderId="14" xfId="0" applyFont="1" applyBorder="1" applyAlignment="1" applyProtection="1">
      <alignment vertical="center" wrapText="1"/>
      <protection locked="0"/>
    </xf>
    <xf numFmtId="0" fontId="23" fillId="8" borderId="14" xfId="0" applyFont="1" applyFill="1" applyBorder="1" applyAlignment="1" applyProtection="1">
      <alignment horizontal="left" vertical="center" wrapText="1"/>
      <protection locked="0"/>
    </xf>
    <xf numFmtId="0" fontId="23" fillId="0" borderId="14" xfId="0" applyFont="1" applyBorder="1" applyAlignment="1" applyProtection="1">
      <alignment horizontal="left" vertical="center" wrapText="1"/>
      <protection locked="0"/>
    </xf>
    <xf numFmtId="0" fontId="65" fillId="5" borderId="13" xfId="0" applyFont="1" applyFill="1" applyBorder="1"/>
    <xf numFmtId="0" fontId="65" fillId="5" borderId="0" xfId="0" applyFont="1" applyFill="1"/>
    <xf numFmtId="165" fontId="65" fillId="5" borderId="5" xfId="1" applyFont="1" applyFill="1" applyBorder="1" applyProtection="1"/>
    <xf numFmtId="0" fontId="41" fillId="0" borderId="0" xfId="0" applyFont="1" applyAlignment="1">
      <alignment horizontal="left" vertical="top"/>
    </xf>
    <xf numFmtId="0" fontId="13" fillId="12" borderId="25" xfId="0" applyFont="1" applyFill="1" applyBorder="1" applyAlignment="1">
      <alignment vertical="top"/>
    </xf>
    <xf numFmtId="0" fontId="101" fillId="23" borderId="41" xfId="3" applyFont="1" applyFill="1" applyBorder="1" applyAlignment="1">
      <alignment vertical="center" wrapText="1"/>
    </xf>
    <xf numFmtId="0" fontId="55" fillId="24" borderId="31" xfId="3" applyFont="1" applyFill="1" applyBorder="1" applyAlignment="1">
      <alignment vertical="center" wrapText="1"/>
    </xf>
    <xf numFmtId="0" fontId="10" fillId="8" borderId="14" xfId="3" applyFont="1" applyFill="1" applyBorder="1" applyAlignment="1">
      <alignment vertical="center" wrapText="1"/>
    </xf>
    <xf numFmtId="0" fontId="10" fillId="25" borderId="37" xfId="3" applyFont="1" applyFill="1" applyBorder="1" applyAlignment="1">
      <alignment vertical="center" wrapText="1"/>
    </xf>
    <xf numFmtId="0" fontId="27" fillId="23" borderId="25" xfId="0" applyFont="1" applyFill="1" applyBorder="1" applyAlignment="1">
      <alignment vertical="center" wrapText="1"/>
    </xf>
    <xf numFmtId="0" fontId="70" fillId="8" borderId="0" xfId="0" applyFont="1" applyFill="1"/>
    <xf numFmtId="14" fontId="58" fillId="0" borderId="0" xfId="3" applyNumberFormat="1" applyFont="1" applyAlignment="1">
      <alignment horizontal="left"/>
    </xf>
    <xf numFmtId="49" fontId="58" fillId="8" borderId="0" xfId="3" applyNumberFormat="1" applyFont="1" applyFill="1" applyAlignment="1">
      <alignment horizontal="center"/>
    </xf>
    <xf numFmtId="0" fontId="31" fillId="24" borderId="25" xfId="3" applyFont="1" applyFill="1" applyBorder="1" applyAlignment="1">
      <alignment vertical="center" wrapText="1"/>
    </xf>
    <xf numFmtId="0" fontId="8" fillId="8" borderId="36" xfId="3" applyFont="1" applyFill="1" applyBorder="1" applyAlignment="1">
      <alignment horizontal="left" vertical="center" wrapText="1"/>
    </xf>
    <xf numFmtId="0" fontId="8" fillId="25" borderId="23" xfId="3" applyFont="1" applyFill="1" applyBorder="1" applyAlignment="1">
      <alignment vertical="center" wrapText="1"/>
    </xf>
    <xf numFmtId="0" fontId="8" fillId="8" borderId="23" xfId="3" applyFont="1" applyFill="1" applyBorder="1" applyAlignment="1">
      <alignment vertical="center" wrapText="1"/>
    </xf>
    <xf numFmtId="0" fontId="9" fillId="25" borderId="23" xfId="3" applyFont="1" applyFill="1" applyBorder="1" applyAlignment="1">
      <alignment vertical="center" wrapText="1"/>
    </xf>
    <xf numFmtId="0" fontId="9" fillId="8" borderId="31" xfId="3" applyFont="1" applyFill="1" applyBorder="1" applyAlignment="1">
      <alignment vertical="center" wrapText="1"/>
    </xf>
    <xf numFmtId="0" fontId="8" fillId="25" borderId="37" xfId="3" applyFont="1" applyFill="1" applyBorder="1" applyAlignment="1">
      <alignment vertical="center" wrapText="1"/>
    </xf>
    <xf numFmtId="0" fontId="15" fillId="5" borderId="23" xfId="0" applyFont="1" applyFill="1" applyBorder="1" applyAlignment="1">
      <alignment horizontal="left" vertical="center" wrapText="1"/>
    </xf>
    <xf numFmtId="0" fontId="106" fillId="24" borderId="25" xfId="3" applyFont="1" applyFill="1" applyBorder="1" applyAlignment="1">
      <alignment vertical="center" wrapText="1"/>
    </xf>
    <xf numFmtId="0" fontId="10" fillId="25" borderId="14" xfId="3" applyFont="1" applyFill="1" applyBorder="1" applyAlignment="1">
      <alignment horizontal="left" vertical="center" wrapText="1"/>
    </xf>
    <xf numFmtId="0" fontId="73" fillId="5" borderId="14" xfId="0" applyFont="1" applyFill="1" applyBorder="1" applyAlignment="1">
      <alignment horizontal="left" vertical="center" wrapText="1"/>
    </xf>
    <xf numFmtId="0" fontId="59" fillId="0" borderId="0" xfId="3" applyFont="1"/>
    <xf numFmtId="0" fontId="11" fillId="0" borderId="0" xfId="0" applyFont="1"/>
    <xf numFmtId="0" fontId="74" fillId="0" borderId="0" xfId="0" applyFont="1"/>
    <xf numFmtId="0" fontId="12" fillId="0" borderId="0" xfId="3" applyFont="1"/>
    <xf numFmtId="0" fontId="26" fillId="4" borderId="14" xfId="1" applyNumberFormat="1" applyFont="1" applyFill="1" applyBorder="1" applyAlignment="1" applyProtection="1">
      <alignment horizontal="center" vertical="center" wrapText="1"/>
    </xf>
    <xf numFmtId="0" fontId="10" fillId="5" borderId="14" xfId="0" applyFont="1" applyFill="1" applyBorder="1" applyAlignment="1">
      <alignment horizontal="center" vertical="center" wrapText="1"/>
    </xf>
    <xf numFmtId="9" fontId="31" fillId="24" borderId="36" xfId="2" applyFont="1" applyFill="1" applyBorder="1" applyAlignment="1" applyProtection="1">
      <alignment horizontal="center" vertical="center" wrapText="1"/>
    </xf>
    <xf numFmtId="0" fontId="41" fillId="24" borderId="36" xfId="0" applyFont="1" applyFill="1" applyBorder="1" applyAlignment="1">
      <alignment horizontal="left" vertical="center" wrapText="1"/>
    </xf>
    <xf numFmtId="0" fontId="10" fillId="5" borderId="23" xfId="0" applyFont="1" applyFill="1" applyBorder="1" applyAlignment="1">
      <alignment horizontal="center" vertical="center" wrapText="1"/>
    </xf>
    <xf numFmtId="0" fontId="27" fillId="23" borderId="25" xfId="0" applyFont="1" applyFill="1" applyBorder="1" applyAlignment="1">
      <alignment horizontal="center" vertical="center" wrapText="1"/>
    </xf>
    <xf numFmtId="0" fontId="41" fillId="24" borderId="21" xfId="0" applyFont="1" applyFill="1" applyBorder="1" applyAlignment="1">
      <alignment horizontal="left" vertical="center" wrapText="1"/>
    </xf>
    <xf numFmtId="0" fontId="80" fillId="8" borderId="14" xfId="3" applyFont="1" applyFill="1" applyBorder="1" applyAlignment="1">
      <alignment horizontal="left" vertical="center" wrapText="1"/>
    </xf>
    <xf numFmtId="0" fontId="23" fillId="5" borderId="14" xfId="0" applyFont="1" applyFill="1" applyBorder="1" applyAlignment="1">
      <alignment horizontal="left"/>
    </xf>
    <xf numFmtId="165" fontId="31" fillId="24" borderId="31" xfId="1" applyFont="1" applyFill="1" applyBorder="1" applyAlignment="1" applyProtection="1">
      <alignment horizontal="center" vertical="center" wrapText="1"/>
    </xf>
    <xf numFmtId="0" fontId="9" fillId="5" borderId="23" xfId="0" applyFont="1" applyFill="1" applyBorder="1" applyAlignment="1">
      <alignment horizontal="left" wrapText="1"/>
    </xf>
    <xf numFmtId="0" fontId="27" fillId="23" borderId="26" xfId="0" applyFont="1" applyFill="1" applyBorder="1" applyAlignment="1">
      <alignment horizontal="left" wrapText="1"/>
    </xf>
    <xf numFmtId="0" fontId="9" fillId="5" borderId="13" xfId="0" applyFont="1" applyFill="1" applyBorder="1"/>
    <xf numFmtId="0" fontId="14" fillId="5" borderId="13" xfId="0" applyFont="1" applyFill="1" applyBorder="1" applyAlignment="1">
      <alignment horizontal="left"/>
    </xf>
    <xf numFmtId="0" fontId="14" fillId="5" borderId="13" xfId="0" applyFont="1" applyFill="1" applyBorder="1"/>
    <xf numFmtId="0" fontId="9" fillId="5" borderId="13" xfId="3" applyFont="1" applyFill="1" applyBorder="1"/>
    <xf numFmtId="49" fontId="9" fillId="5" borderId="13" xfId="0" applyNumberFormat="1" applyFont="1" applyFill="1" applyBorder="1"/>
    <xf numFmtId="0" fontId="9" fillId="5" borderId="4" xfId="3" applyFont="1" applyFill="1" applyBorder="1"/>
    <xf numFmtId="0" fontId="9" fillId="0" borderId="0" xfId="3" applyFont="1" applyAlignment="1">
      <alignment horizontal="center"/>
    </xf>
    <xf numFmtId="0" fontId="9" fillId="5" borderId="0" xfId="0" applyFont="1" applyFill="1"/>
    <xf numFmtId="0" fontId="14" fillId="5" borderId="0" xfId="0" applyFont="1" applyFill="1" applyAlignment="1">
      <alignment horizontal="left"/>
    </xf>
    <xf numFmtId="0" fontId="14" fillId="5" borderId="0" xfId="0" applyFont="1" applyFill="1"/>
    <xf numFmtId="0" fontId="9" fillId="5" borderId="0" xfId="3" applyFont="1" applyFill="1"/>
    <xf numFmtId="49" fontId="9" fillId="5" borderId="0" xfId="0" applyNumberFormat="1" applyFont="1" applyFill="1"/>
    <xf numFmtId="0" fontId="9" fillId="5" borderId="7" xfId="3" applyFont="1" applyFill="1" applyBorder="1"/>
    <xf numFmtId="165" fontId="9" fillId="5" borderId="5" xfId="1" applyFont="1" applyFill="1" applyBorder="1" applyProtection="1"/>
    <xf numFmtId="165" fontId="14" fillId="5" borderId="5" xfId="1" applyFont="1" applyFill="1" applyBorder="1" applyAlignment="1" applyProtection="1">
      <alignment horizontal="left"/>
    </xf>
    <xf numFmtId="0" fontId="9" fillId="5" borderId="5" xfId="3" applyFont="1" applyFill="1" applyBorder="1"/>
    <xf numFmtId="165" fontId="23" fillId="5" borderId="6" xfId="1" applyFont="1" applyFill="1" applyBorder="1" applyProtection="1"/>
    <xf numFmtId="0" fontId="31" fillId="0" borderId="0" xfId="3" applyFont="1" applyAlignment="1">
      <alignment horizontal="left" vertical="center"/>
    </xf>
    <xf numFmtId="49" fontId="31" fillId="0" borderId="0" xfId="3" applyNumberFormat="1" applyFont="1" applyAlignment="1">
      <alignment horizontal="left"/>
    </xf>
    <xf numFmtId="0" fontId="31" fillId="0" borderId="0" xfId="3" applyFont="1"/>
    <xf numFmtId="0" fontId="13" fillId="12" borderId="25" xfId="0" applyFont="1" applyFill="1" applyBorder="1" applyAlignment="1">
      <alignment horizontal="center"/>
    </xf>
    <xf numFmtId="0" fontId="13" fillId="12" borderId="64" xfId="0" applyFont="1" applyFill="1" applyBorder="1" applyAlignment="1">
      <alignment horizontal="center"/>
    </xf>
    <xf numFmtId="0" fontId="13" fillId="12" borderId="25" xfId="0" applyFont="1" applyFill="1" applyBorder="1"/>
    <xf numFmtId="0" fontId="13" fillId="12" borderId="25" xfId="0" applyFont="1" applyFill="1" applyBorder="1" applyAlignment="1">
      <alignment horizontal="left" vertical="top"/>
    </xf>
    <xf numFmtId="0" fontId="13" fillId="12" borderId="25" xfId="0" applyFont="1" applyFill="1" applyBorder="1" applyAlignment="1">
      <alignment horizontal="center" vertical="top"/>
    </xf>
    <xf numFmtId="0" fontId="84" fillId="12" borderId="25" xfId="0" applyFont="1" applyFill="1" applyBorder="1" applyAlignment="1">
      <alignment horizontal="center"/>
    </xf>
    <xf numFmtId="0" fontId="13" fillId="12" borderId="26" xfId="0" applyFont="1" applyFill="1" applyBorder="1" applyAlignment="1">
      <alignment horizontal="center"/>
    </xf>
    <xf numFmtId="0" fontId="8" fillId="9" borderId="71" xfId="0" applyFont="1" applyFill="1" applyBorder="1" applyAlignment="1">
      <alignment horizontal="center" wrapText="1"/>
    </xf>
    <xf numFmtId="0" fontId="8" fillId="9" borderId="32" xfId="0" applyFont="1" applyFill="1" applyBorder="1" applyAlignment="1">
      <alignment horizontal="center" wrapText="1"/>
    </xf>
    <xf numFmtId="0" fontId="8" fillId="9" borderId="21" xfId="0" applyFont="1" applyFill="1" applyBorder="1" applyAlignment="1">
      <alignment horizontal="center" vertical="center"/>
    </xf>
    <xf numFmtId="0" fontId="10" fillId="9" borderId="21" xfId="0" applyFont="1" applyFill="1" applyBorder="1" applyAlignment="1">
      <alignment horizontal="center" vertical="center" wrapText="1"/>
    </xf>
    <xf numFmtId="0" fontId="8" fillId="9" borderId="67" xfId="0" applyFont="1" applyFill="1" applyBorder="1" applyAlignment="1">
      <alignment horizontal="center" wrapText="1"/>
    </xf>
    <xf numFmtId="0" fontId="9" fillId="9" borderId="22" xfId="0" applyFont="1" applyFill="1" applyBorder="1" applyAlignment="1">
      <alignment horizontal="center" vertical="top" wrapText="1"/>
    </xf>
    <xf numFmtId="49" fontId="55" fillId="24" borderId="58" xfId="0" applyNumberFormat="1" applyFont="1" applyFill="1" applyBorder="1" applyAlignment="1">
      <alignment horizontal="left" vertical="center" wrapText="1"/>
    </xf>
    <xf numFmtId="0" fontId="41" fillId="24" borderId="68" xfId="0" applyFont="1" applyFill="1" applyBorder="1" applyAlignment="1">
      <alignment vertical="center" wrapText="1"/>
    </xf>
    <xf numFmtId="0" fontId="41" fillId="24" borderId="13" xfId="0" applyFont="1" applyFill="1" applyBorder="1" applyAlignment="1">
      <alignment vertical="center" wrapText="1"/>
    </xf>
    <xf numFmtId="0" fontId="41" fillId="24" borderId="69" xfId="0" applyFont="1" applyFill="1" applyBorder="1" applyAlignment="1">
      <alignment vertical="center" wrapText="1"/>
    </xf>
    <xf numFmtId="0" fontId="55" fillId="24" borderId="68" xfId="3" applyFont="1" applyFill="1" applyBorder="1" applyAlignment="1">
      <alignment vertical="center" wrapText="1"/>
    </xf>
    <xf numFmtId="0" fontId="55" fillId="24" borderId="13" xfId="3" applyFont="1" applyFill="1" applyBorder="1" applyAlignment="1">
      <alignment vertical="center" wrapText="1"/>
    </xf>
    <xf numFmtId="0" fontId="55" fillId="24" borderId="69" xfId="3" applyFont="1" applyFill="1" applyBorder="1" applyAlignment="1">
      <alignment vertical="center" wrapText="1"/>
    </xf>
    <xf numFmtId="0" fontId="41" fillId="24" borderId="59" xfId="0" applyFont="1" applyFill="1" applyBorder="1" applyAlignment="1">
      <alignment horizontal="left" vertical="center" wrapText="1"/>
    </xf>
    <xf numFmtId="0" fontId="41" fillId="24" borderId="68" xfId="0" applyFont="1" applyFill="1" applyBorder="1" applyAlignment="1">
      <alignment horizontal="left" vertical="center" wrapText="1"/>
    </xf>
    <xf numFmtId="0" fontId="41" fillId="24" borderId="31" xfId="0" applyFont="1" applyFill="1" applyBorder="1" applyAlignment="1">
      <alignment horizontal="left" vertical="center" wrapText="1"/>
    </xf>
    <xf numFmtId="0" fontId="20" fillId="10" borderId="23" xfId="0" applyFont="1" applyFill="1" applyBorder="1" applyAlignment="1">
      <alignment horizontal="left" vertical="center"/>
    </xf>
    <xf numFmtId="0" fontId="23" fillId="8" borderId="14" xfId="3" applyFont="1" applyFill="1" applyBorder="1" applyAlignment="1">
      <alignment vertical="center" wrapText="1"/>
    </xf>
    <xf numFmtId="0" fontId="10" fillId="8" borderId="14" xfId="0" applyFont="1" applyFill="1" applyBorder="1" applyAlignment="1">
      <alignment horizontal="left" vertical="center" wrapText="1"/>
    </xf>
    <xf numFmtId="0" fontId="20" fillId="10" borderId="23" xfId="0" applyFont="1" applyFill="1" applyBorder="1" applyAlignment="1">
      <alignment horizontal="center" vertical="center"/>
    </xf>
    <xf numFmtId="0" fontId="62" fillId="5" borderId="23" xfId="1" applyNumberFormat="1" applyFont="1" applyFill="1" applyBorder="1" applyAlignment="1" applyProtection="1">
      <alignment horizontal="center" vertical="center" wrapText="1"/>
    </xf>
    <xf numFmtId="0" fontId="71" fillId="25" borderId="14" xfId="3" applyFont="1" applyFill="1" applyBorder="1" applyAlignment="1">
      <alignment horizontal="center" vertical="center" wrapText="1"/>
    </xf>
    <xf numFmtId="0" fontId="10" fillId="22" borderId="14" xfId="3" applyFont="1" applyFill="1" applyBorder="1" applyAlignment="1">
      <alignment horizontal="center" vertical="center"/>
    </xf>
    <xf numFmtId="0" fontId="39" fillId="8" borderId="23" xfId="0" applyFont="1" applyFill="1" applyBorder="1" applyAlignment="1">
      <alignment horizontal="center" vertical="center"/>
    </xf>
    <xf numFmtId="0" fontId="23" fillId="22" borderId="14" xfId="3" applyFont="1" applyFill="1" applyBorder="1" applyAlignment="1">
      <alignment horizontal="center" vertical="center"/>
    </xf>
    <xf numFmtId="0" fontId="8" fillId="5" borderId="14" xfId="0" applyFont="1" applyFill="1" applyBorder="1" applyAlignment="1">
      <alignment vertical="center"/>
    </xf>
    <xf numFmtId="0" fontId="73" fillId="5" borderId="14" xfId="0" applyFont="1" applyFill="1" applyBorder="1" applyAlignment="1">
      <alignment horizontal="right" vertical="center" wrapText="1"/>
    </xf>
    <xf numFmtId="0" fontId="10" fillId="5" borderId="14" xfId="0" applyFont="1" applyFill="1" applyBorder="1" applyAlignment="1">
      <alignment horizontal="right" vertical="center" wrapText="1"/>
    </xf>
    <xf numFmtId="0" fontId="39" fillId="5" borderId="14" xfId="0" applyFont="1" applyFill="1" applyBorder="1" applyAlignment="1">
      <alignment horizontal="center" vertical="center"/>
    </xf>
    <xf numFmtId="0" fontId="19" fillId="5" borderId="14" xfId="0" applyFont="1" applyFill="1" applyBorder="1" applyAlignment="1">
      <alignment horizontal="center"/>
    </xf>
    <xf numFmtId="49" fontId="55" fillId="24" borderId="35" xfId="0" applyNumberFormat="1" applyFont="1" applyFill="1" applyBorder="1" applyAlignment="1">
      <alignment horizontal="left" vertical="center" wrapText="1"/>
    </xf>
    <xf numFmtId="0" fontId="41" fillId="24" borderId="50" xfId="0" applyFont="1" applyFill="1" applyBorder="1" applyAlignment="1">
      <alignment vertical="center" wrapText="1"/>
    </xf>
    <xf numFmtId="0" fontId="41" fillId="24" borderId="0" xfId="0" applyFont="1" applyFill="1" applyAlignment="1">
      <alignment vertical="center" wrapText="1"/>
    </xf>
    <xf numFmtId="0" fontId="41" fillId="24" borderId="52" xfId="0" applyFont="1" applyFill="1" applyBorder="1" applyAlignment="1">
      <alignment vertical="center" wrapText="1"/>
    </xf>
    <xf numFmtId="0" fontId="55" fillId="24" borderId="50" xfId="3" applyFont="1" applyFill="1" applyBorder="1" applyAlignment="1">
      <alignment vertical="center" wrapText="1"/>
    </xf>
    <xf numFmtId="0" fontId="55" fillId="24" borderId="0" xfId="3" applyFont="1" applyFill="1" applyAlignment="1">
      <alignment vertical="center" wrapText="1"/>
    </xf>
    <xf numFmtId="165" fontId="31" fillId="24" borderId="50" xfId="1" applyFont="1" applyFill="1" applyBorder="1" applyAlignment="1" applyProtection="1">
      <alignment horizontal="center" vertical="center" wrapText="1"/>
    </xf>
    <xf numFmtId="165" fontId="31" fillId="24" borderId="14" xfId="1" applyFont="1" applyFill="1" applyBorder="1" applyAlignment="1" applyProtection="1">
      <alignment horizontal="center" wrapText="1"/>
    </xf>
    <xf numFmtId="49" fontId="9" fillId="25" borderId="14" xfId="0" applyNumberFormat="1" applyFont="1" applyFill="1" applyBorder="1" applyAlignment="1">
      <alignment horizontal="center" vertical="center" wrapText="1"/>
    </xf>
    <xf numFmtId="0" fontId="8" fillId="22" borderId="14" xfId="3" applyFont="1" applyFill="1" applyBorder="1" applyAlignment="1">
      <alignment horizontal="center" vertical="center"/>
    </xf>
    <xf numFmtId="0" fontId="9" fillId="22" borderId="14" xfId="3" applyFont="1" applyFill="1" applyBorder="1" applyAlignment="1">
      <alignment horizontal="center" vertical="center"/>
    </xf>
    <xf numFmtId="0" fontId="73" fillId="5" borderId="23" xfId="0" applyFont="1" applyFill="1" applyBorder="1" applyAlignment="1">
      <alignment horizontal="left" vertical="center" wrapText="1"/>
    </xf>
    <xf numFmtId="0" fontId="10" fillId="5" borderId="23" xfId="0" applyFont="1" applyFill="1" applyBorder="1" applyAlignment="1">
      <alignment horizontal="left" vertical="center" wrapText="1"/>
    </xf>
    <xf numFmtId="0" fontId="23" fillId="5" borderId="23" xfId="0" applyFont="1" applyFill="1" applyBorder="1" applyAlignment="1">
      <alignment horizontal="left"/>
    </xf>
    <xf numFmtId="0" fontId="73" fillId="5" borderId="23" xfId="0" applyFont="1" applyFill="1" applyBorder="1" applyAlignment="1">
      <alignment horizontal="right" vertical="center" wrapText="1"/>
    </xf>
    <xf numFmtId="0" fontId="9" fillId="5" borderId="23" xfId="0" applyFont="1" applyFill="1" applyBorder="1" applyAlignment="1">
      <alignment horizontal="left" vertical="center" wrapText="1"/>
    </xf>
    <xf numFmtId="0" fontId="27" fillId="23" borderId="24" xfId="0" applyFont="1" applyFill="1" applyBorder="1" applyAlignment="1">
      <alignment horizontal="left" vertical="center" wrapText="1"/>
    </xf>
    <xf numFmtId="0" fontId="27" fillId="23" borderId="25" xfId="0" applyFont="1" applyFill="1" applyBorder="1" applyAlignment="1">
      <alignment horizontal="left" vertical="center" wrapText="1"/>
    </xf>
    <xf numFmtId="0" fontId="111" fillId="0" borderId="0" xfId="3" applyFont="1" applyAlignment="1">
      <alignment horizontal="right"/>
    </xf>
    <xf numFmtId="0" fontId="11" fillId="7" borderId="14" xfId="0" applyFont="1" applyFill="1" applyBorder="1" applyAlignment="1">
      <alignment horizontal="center"/>
    </xf>
    <xf numFmtId="0" fontId="8" fillId="7" borderId="14" xfId="3" applyFont="1" applyFill="1" applyBorder="1" applyAlignment="1">
      <alignment horizontal="center"/>
    </xf>
    <xf numFmtId="49" fontId="9" fillId="0" borderId="0" xfId="3" applyNumberFormat="1" applyFont="1" applyAlignment="1">
      <alignment horizontal="left" vertical="top"/>
    </xf>
    <xf numFmtId="0" fontId="47" fillId="0" borderId="0" xfId="3" applyFont="1" applyAlignment="1">
      <alignment horizontal="right"/>
    </xf>
    <xf numFmtId="0" fontId="9" fillId="5" borderId="0" xfId="3" applyFont="1" applyFill="1" applyAlignment="1">
      <alignment horizontal="center"/>
    </xf>
    <xf numFmtId="0" fontId="9" fillId="5" borderId="0" xfId="3" applyFont="1" applyFill="1" applyAlignment="1">
      <alignment horizontal="left"/>
    </xf>
    <xf numFmtId="0" fontId="8" fillId="5" borderId="0" xfId="3" applyFont="1" applyFill="1" applyAlignment="1">
      <alignment horizontal="left"/>
    </xf>
    <xf numFmtId="0" fontId="8" fillId="5" borderId="0" xfId="3" applyFont="1" applyFill="1" applyAlignment="1">
      <alignment horizontal="center"/>
    </xf>
    <xf numFmtId="0" fontId="105" fillId="5" borderId="0" xfId="3" applyFont="1" applyFill="1" applyAlignment="1">
      <alignment horizontal="right"/>
    </xf>
    <xf numFmtId="0" fontId="105" fillId="17" borderId="0" xfId="3" applyFont="1" applyFill="1" applyAlignment="1">
      <alignment horizontal="center"/>
    </xf>
    <xf numFmtId="0" fontId="3" fillId="0" borderId="0" xfId="3" applyFont="1" applyAlignment="1">
      <alignment horizontal="right"/>
    </xf>
    <xf numFmtId="0" fontId="8" fillId="5" borderId="49" xfId="3" applyFont="1" applyFill="1" applyBorder="1" applyAlignment="1">
      <alignment horizontal="center"/>
    </xf>
    <xf numFmtId="0" fontId="8" fillId="0" borderId="0" xfId="0" applyFont="1"/>
    <xf numFmtId="165" fontId="40" fillId="0" borderId="0" xfId="1" applyFont="1" applyProtection="1"/>
    <xf numFmtId="165" fontId="40" fillId="0" borderId="0" xfId="1" applyFont="1" applyAlignment="1" applyProtection="1">
      <alignment wrapText="1"/>
    </xf>
    <xf numFmtId="0" fontId="10" fillId="0" borderId="0" xfId="0" applyFont="1"/>
    <xf numFmtId="0" fontId="73" fillId="0" borderId="0" xfId="0" applyFont="1"/>
    <xf numFmtId="165" fontId="24" fillId="8" borderId="23" xfId="1" applyFont="1" applyFill="1" applyBorder="1" applyAlignment="1" applyProtection="1">
      <alignment horizontal="left" vertical="center" wrapText="1"/>
      <protection locked="0"/>
    </xf>
    <xf numFmtId="165" fontId="67" fillId="5" borderId="5" xfId="1" applyFont="1" applyFill="1" applyBorder="1" applyAlignment="1" applyProtection="1">
      <alignment horizontal="left"/>
    </xf>
    <xf numFmtId="165" fontId="67" fillId="5" borderId="6" xfId="1" applyFont="1" applyFill="1" applyBorder="1" applyProtection="1"/>
    <xf numFmtId="0" fontId="13" fillId="12" borderId="24" xfId="0" applyFont="1" applyFill="1" applyBorder="1" applyAlignment="1">
      <alignment horizontal="left" vertical="top"/>
    </xf>
    <xf numFmtId="0" fontId="20" fillId="12" borderId="25" xfId="0" applyFont="1" applyFill="1" applyBorder="1" applyAlignment="1">
      <alignment vertical="top"/>
    </xf>
    <xf numFmtId="0" fontId="13" fillId="12" borderId="27" xfId="0" applyFont="1" applyFill="1" applyBorder="1" applyAlignment="1">
      <alignment horizontal="center"/>
    </xf>
    <xf numFmtId="0" fontId="8" fillId="9" borderId="31" xfId="0" applyFont="1" applyFill="1" applyBorder="1" applyAlignment="1">
      <alignment horizontal="center" vertical="top"/>
    </xf>
    <xf numFmtId="0" fontId="10" fillId="9" borderId="31" xfId="0" applyFont="1" applyFill="1" applyBorder="1" applyAlignment="1">
      <alignment horizontal="center" vertical="center" wrapText="1"/>
    </xf>
    <xf numFmtId="0" fontId="10" fillId="9" borderId="51" xfId="0" applyFont="1" applyFill="1" applyBorder="1" applyAlignment="1">
      <alignment horizontal="left" wrapText="1"/>
    </xf>
    <xf numFmtId="0" fontId="10" fillId="9" borderId="20" xfId="0" applyFont="1" applyFill="1" applyBorder="1" applyAlignment="1">
      <alignment horizontal="left" vertical="top" wrapText="1"/>
    </xf>
    <xf numFmtId="0" fontId="21" fillId="2" borderId="31" xfId="0" applyFont="1" applyFill="1" applyBorder="1" applyAlignment="1">
      <alignment horizontal="left" vertical="center" wrapText="1"/>
    </xf>
    <xf numFmtId="0" fontId="10" fillId="2" borderId="31" xfId="0" applyFont="1" applyFill="1" applyBorder="1" applyAlignment="1">
      <alignment horizontal="left" vertical="center" wrapText="1"/>
    </xf>
    <xf numFmtId="164" fontId="8" fillId="2" borderId="31" xfId="1" applyNumberFormat="1" applyFont="1" applyFill="1" applyBorder="1" applyAlignment="1" applyProtection="1">
      <alignment horizontal="center" vertical="center" wrapText="1"/>
    </xf>
    <xf numFmtId="9" fontId="15" fillId="2" borderId="31" xfId="2" applyFont="1" applyFill="1" applyBorder="1" applyAlignment="1" applyProtection="1">
      <alignment horizontal="center" vertical="center" wrapText="1"/>
    </xf>
    <xf numFmtId="165" fontId="15" fillId="2" borderId="31" xfId="1" applyFont="1" applyFill="1" applyBorder="1" applyAlignment="1" applyProtection="1">
      <alignment horizontal="center" vertical="center" wrapText="1"/>
    </xf>
    <xf numFmtId="49" fontId="10" fillId="11" borderId="14" xfId="0" applyNumberFormat="1" applyFont="1" applyFill="1" applyBorder="1" applyAlignment="1">
      <alignment horizontal="left" vertical="center" wrapText="1"/>
    </xf>
    <xf numFmtId="0" fontId="10" fillId="11" borderId="14" xfId="0" applyFont="1" applyFill="1" applyBorder="1" applyAlignment="1">
      <alignment horizontal="justify" vertical="center" wrapText="1"/>
    </xf>
    <xf numFmtId="0" fontId="10" fillId="11" borderId="14" xfId="0" applyFont="1" applyFill="1" applyBorder="1" applyAlignment="1">
      <alignment vertical="center" wrapText="1"/>
    </xf>
    <xf numFmtId="0" fontId="107" fillId="8" borderId="0" xfId="0" applyFont="1" applyFill="1" applyAlignment="1">
      <alignment horizontal="center"/>
    </xf>
    <xf numFmtId="0" fontId="56" fillId="8" borderId="14" xfId="3" applyFont="1" applyFill="1" applyBorder="1" applyAlignment="1">
      <alignment vertical="center" wrapText="1"/>
    </xf>
    <xf numFmtId="49" fontId="56" fillId="8" borderId="14" xfId="3" applyNumberFormat="1" applyFont="1" applyFill="1" applyBorder="1" applyAlignment="1">
      <alignment vertical="center" wrapText="1"/>
    </xf>
    <xf numFmtId="0" fontId="9" fillId="8" borderId="14" xfId="3" applyFont="1" applyFill="1" applyBorder="1" applyAlignment="1">
      <alignment vertical="center" wrapText="1"/>
    </xf>
    <xf numFmtId="0" fontId="10" fillId="5" borderId="14" xfId="0" applyFont="1" applyFill="1" applyBorder="1" applyAlignment="1">
      <alignment horizontal="left" vertical="center" wrapText="1"/>
    </xf>
    <xf numFmtId="0" fontId="9" fillId="5" borderId="14" xfId="0" applyFont="1" applyFill="1" applyBorder="1" applyAlignment="1">
      <alignment horizontal="left" vertical="center" wrapText="1"/>
    </xf>
    <xf numFmtId="0" fontId="25" fillId="5" borderId="14" xfId="0" applyFont="1" applyFill="1" applyBorder="1" applyAlignment="1">
      <alignment horizontal="left"/>
    </xf>
    <xf numFmtId="0" fontId="21" fillId="2" borderId="14" xfId="0" applyFont="1" applyFill="1" applyBorder="1" applyAlignment="1">
      <alignment horizontal="left" vertical="center" wrapText="1"/>
    </xf>
    <xf numFmtId="0" fontId="10" fillId="2" borderId="14" xfId="0" applyFont="1" applyFill="1" applyBorder="1" applyAlignment="1">
      <alignment horizontal="left" vertical="center" wrapText="1"/>
    </xf>
    <xf numFmtId="164" fontId="8" fillId="2" borderId="14" xfId="1" applyNumberFormat="1" applyFont="1" applyFill="1" applyBorder="1" applyAlignment="1" applyProtection="1">
      <alignment horizontal="center" vertical="center" wrapText="1"/>
    </xf>
    <xf numFmtId="49" fontId="8" fillId="2" borderId="14" xfId="0" applyNumberFormat="1" applyFont="1" applyFill="1" applyBorder="1" applyAlignment="1">
      <alignment horizontal="center" vertical="center" wrapText="1"/>
    </xf>
    <xf numFmtId="0" fontId="23" fillId="0" borderId="14" xfId="0" applyFont="1" applyBorder="1" applyAlignment="1">
      <alignment vertical="center" wrapText="1"/>
    </xf>
    <xf numFmtId="0" fontId="58" fillId="8" borderId="14" xfId="0" applyFont="1" applyFill="1" applyBorder="1"/>
    <xf numFmtId="0" fontId="23" fillId="8" borderId="14" xfId="0" applyFont="1" applyFill="1" applyBorder="1" applyAlignment="1">
      <alignment vertical="center" wrapText="1"/>
    </xf>
    <xf numFmtId="0" fontId="25" fillId="5" borderId="23" xfId="0" applyFont="1" applyFill="1" applyBorder="1" applyAlignment="1">
      <alignment horizontal="left"/>
    </xf>
    <xf numFmtId="0" fontId="10" fillId="5" borderId="23" xfId="0" applyFont="1" applyFill="1" applyBorder="1" applyAlignment="1">
      <alignment horizontal="right" vertical="center" wrapText="1"/>
    </xf>
    <xf numFmtId="0" fontId="27" fillId="23" borderId="27" xfId="0" applyFont="1" applyFill="1" applyBorder="1" applyAlignment="1">
      <alignment horizontal="left" vertical="center" wrapText="1"/>
    </xf>
    <xf numFmtId="0" fontId="27" fillId="23" borderId="26" xfId="0" applyFont="1" applyFill="1" applyBorder="1" applyAlignment="1">
      <alignment horizontal="left" vertical="center" wrapText="1"/>
    </xf>
    <xf numFmtId="0" fontId="85" fillId="0" borderId="0" xfId="3" applyFont="1"/>
    <xf numFmtId="0" fontId="84" fillId="8" borderId="14" xfId="0" applyFont="1" applyFill="1" applyBorder="1" applyAlignment="1">
      <alignment horizontal="center"/>
    </xf>
    <xf numFmtId="0" fontId="97" fillId="0" borderId="14" xfId="3" applyFont="1" applyBorder="1" applyAlignment="1">
      <alignment horizontal="center"/>
    </xf>
    <xf numFmtId="0" fontId="36" fillId="5" borderId="0" xfId="3" applyFont="1" applyFill="1" applyAlignment="1">
      <alignment horizontal="center"/>
    </xf>
    <xf numFmtId="0" fontId="36" fillId="5" borderId="0" xfId="3" applyFont="1" applyFill="1" applyAlignment="1">
      <alignment horizontal="left"/>
    </xf>
    <xf numFmtId="0" fontId="109" fillId="5" borderId="0" xfId="3" applyFont="1" applyFill="1" applyAlignment="1">
      <alignment horizontal="right"/>
    </xf>
    <xf numFmtId="0" fontId="109" fillId="5" borderId="0" xfId="3" applyFont="1" applyFill="1" applyAlignment="1">
      <alignment horizontal="center"/>
    </xf>
    <xf numFmtId="0" fontId="31" fillId="0" borderId="0" xfId="3" applyFont="1" applyAlignment="1">
      <alignment horizontal="right"/>
    </xf>
    <xf numFmtId="0" fontId="10" fillId="13" borderId="14" xfId="0" applyFont="1" applyFill="1" applyBorder="1" applyAlignment="1">
      <alignment vertical="center" wrapText="1"/>
    </xf>
    <xf numFmtId="0" fontId="10" fillId="2" borderId="44" xfId="0" applyFont="1" applyFill="1" applyBorder="1" applyAlignment="1">
      <alignment vertical="center" wrapText="1"/>
    </xf>
    <xf numFmtId="0" fontId="68" fillId="5" borderId="13" xfId="0" applyFont="1" applyFill="1" applyBorder="1" applyAlignment="1">
      <alignment horizontal="left"/>
    </xf>
    <xf numFmtId="0" fontId="68" fillId="5" borderId="13" xfId="0" applyFont="1" applyFill="1" applyBorder="1"/>
    <xf numFmtId="49" fontId="65" fillId="5" borderId="13" xfId="0" applyNumberFormat="1" applyFont="1" applyFill="1" applyBorder="1"/>
    <xf numFmtId="0" fontId="69" fillId="5" borderId="13" xfId="3" applyFont="1" applyFill="1" applyBorder="1"/>
    <xf numFmtId="0" fontId="65" fillId="5" borderId="4" xfId="0" applyFont="1" applyFill="1" applyBorder="1"/>
    <xf numFmtId="49" fontId="64" fillId="5" borderId="12" xfId="0" applyNumberFormat="1" applyFont="1" applyFill="1" applyBorder="1" applyAlignment="1">
      <alignment horizontal="left"/>
    </xf>
    <xf numFmtId="0" fontId="68" fillId="5" borderId="0" xfId="0" applyFont="1" applyFill="1" applyAlignment="1">
      <alignment horizontal="left"/>
    </xf>
    <xf numFmtId="0" fontId="68" fillId="5" borderId="0" xfId="0" applyFont="1" applyFill="1"/>
    <xf numFmtId="49" fontId="65" fillId="5" borderId="0" xfId="0" applyNumberFormat="1" applyFont="1" applyFill="1"/>
    <xf numFmtId="0" fontId="69" fillId="5" borderId="0" xfId="3" applyFont="1" applyFill="1"/>
    <xf numFmtId="0" fontId="65" fillId="5" borderId="7" xfId="0" applyFont="1" applyFill="1" applyBorder="1"/>
    <xf numFmtId="0" fontId="65" fillId="5" borderId="9" xfId="0" applyFont="1" applyFill="1" applyBorder="1" applyAlignment="1">
      <alignment vertical="center"/>
    </xf>
    <xf numFmtId="165" fontId="68" fillId="5" borderId="5" xfId="1" applyFont="1" applyFill="1" applyBorder="1" applyAlignment="1" applyProtection="1">
      <alignment horizontal="left"/>
    </xf>
    <xf numFmtId="165" fontId="68" fillId="5" borderId="5" xfId="1" applyFont="1" applyFill="1" applyBorder="1" applyProtection="1"/>
    <xf numFmtId="0" fontId="104" fillId="0" borderId="0" xfId="3" applyFont="1"/>
    <xf numFmtId="0" fontId="13" fillId="12" borderId="26" xfId="0" applyFont="1" applyFill="1" applyBorder="1" applyAlignment="1">
      <alignment vertical="top"/>
    </xf>
    <xf numFmtId="0" fontId="8" fillId="9" borderId="31" xfId="3" applyFont="1" applyFill="1" applyBorder="1" applyAlignment="1">
      <alignment vertical="center" wrapText="1"/>
    </xf>
    <xf numFmtId="0" fontId="8" fillId="9" borderId="22" xfId="3" applyFont="1" applyFill="1" applyBorder="1" applyAlignment="1">
      <alignment vertical="center" wrapText="1"/>
    </xf>
    <xf numFmtId="0" fontId="8" fillId="9" borderId="22" xfId="3" applyFont="1" applyFill="1" applyBorder="1" applyAlignment="1">
      <alignment horizontal="center" vertical="center" wrapText="1"/>
    </xf>
    <xf numFmtId="0" fontId="23" fillId="9" borderId="22" xfId="0" applyFont="1" applyFill="1" applyBorder="1" applyAlignment="1">
      <alignment horizontal="center" vertical="center"/>
    </xf>
    <xf numFmtId="0" fontId="27" fillId="23" borderId="40" xfId="3" applyFont="1" applyFill="1" applyBorder="1" applyAlignment="1">
      <alignment horizontal="left" vertical="center" wrapText="1"/>
    </xf>
    <xf numFmtId="0" fontId="20" fillId="23" borderId="41" xfId="3" applyFont="1" applyFill="1" applyBorder="1" applyAlignment="1">
      <alignment vertical="center" wrapText="1"/>
    </xf>
    <xf numFmtId="0" fontId="20" fillId="23" borderId="41" xfId="3" applyFont="1" applyFill="1" applyBorder="1" applyAlignment="1">
      <alignment horizontal="center" vertical="center" wrapText="1"/>
    </xf>
    <xf numFmtId="0" fontId="87" fillId="23" borderId="41" xfId="3" applyFont="1" applyFill="1" applyBorder="1" applyAlignment="1">
      <alignment vertical="center"/>
    </xf>
    <xf numFmtId="0" fontId="63" fillId="23" borderId="41" xfId="3" applyFont="1" applyFill="1" applyBorder="1" applyAlignment="1">
      <alignment vertical="center"/>
    </xf>
    <xf numFmtId="0" fontId="20" fillId="23" borderId="43" xfId="3" applyFont="1" applyFill="1" applyBorder="1" applyAlignment="1">
      <alignment vertical="center" wrapText="1"/>
    </xf>
    <xf numFmtId="49" fontId="31" fillId="24" borderId="31" xfId="3" applyNumberFormat="1" applyFont="1" applyFill="1" applyBorder="1" applyAlignment="1">
      <alignment horizontal="left" vertical="center" wrapText="1"/>
    </xf>
    <xf numFmtId="0" fontId="55" fillId="24" borderId="31" xfId="3" applyFont="1" applyFill="1" applyBorder="1" applyAlignment="1">
      <alignment horizontal="center" vertical="center" wrapText="1"/>
    </xf>
    <xf numFmtId="0" fontId="82" fillId="24" borderId="31" xfId="3" applyFont="1" applyFill="1" applyBorder="1" applyAlignment="1">
      <alignment vertical="center"/>
    </xf>
    <xf numFmtId="0" fontId="9" fillId="8" borderId="31" xfId="3" applyFont="1" applyFill="1" applyBorder="1" applyAlignment="1">
      <alignment horizontal="left" vertical="center"/>
    </xf>
    <xf numFmtId="0" fontId="8" fillId="22" borderId="31" xfId="3" applyFont="1" applyFill="1" applyBorder="1" applyAlignment="1">
      <alignment horizontal="center" vertical="center"/>
    </xf>
    <xf numFmtId="0" fontId="20" fillId="10" borderId="14" xfId="0" applyFont="1" applyFill="1" applyBorder="1" applyAlignment="1">
      <alignment horizontal="center" vertical="center"/>
    </xf>
    <xf numFmtId="0" fontId="62" fillId="5" borderId="14" xfId="1" applyNumberFormat="1" applyFont="1" applyFill="1" applyBorder="1" applyAlignment="1" applyProtection="1">
      <alignment horizontal="center" vertical="center" wrapText="1"/>
    </xf>
    <xf numFmtId="0" fontId="107" fillId="8" borderId="0" xfId="0" applyFont="1" applyFill="1"/>
    <xf numFmtId="0" fontId="30" fillId="8" borderId="14" xfId="3" applyFont="1" applyFill="1" applyBorder="1" applyAlignment="1">
      <alignment horizontal="left" vertical="center" wrapText="1"/>
    </xf>
    <xf numFmtId="0" fontId="9" fillId="8" borderId="14" xfId="3" applyFont="1" applyFill="1" applyBorder="1" applyAlignment="1">
      <alignment horizontal="left" vertical="center"/>
    </xf>
    <xf numFmtId="0" fontId="17" fillId="4" borderId="36" xfId="1" applyNumberFormat="1" applyFont="1" applyFill="1" applyBorder="1" applyAlignment="1" applyProtection="1">
      <alignment horizontal="center" vertical="center" wrapText="1"/>
    </xf>
    <xf numFmtId="0" fontId="80" fillId="8" borderId="31" xfId="3" applyFont="1" applyFill="1" applyBorder="1" applyAlignment="1">
      <alignment vertical="center" wrapText="1"/>
    </xf>
    <xf numFmtId="0" fontId="30" fillId="25" borderId="23" xfId="3" applyFont="1" applyFill="1" applyBorder="1" applyAlignment="1">
      <alignment horizontal="left" vertical="center" wrapText="1"/>
    </xf>
    <xf numFmtId="0" fontId="34" fillId="25" borderId="14" xfId="3" applyFont="1" applyFill="1" applyBorder="1" applyAlignment="1">
      <alignment horizontal="center" vertical="center" wrapText="1"/>
    </xf>
    <xf numFmtId="0" fontId="9" fillId="25" borderId="23" xfId="3" applyFont="1" applyFill="1" applyBorder="1" applyAlignment="1">
      <alignment horizontal="left" vertical="center" wrapText="1"/>
    </xf>
    <xf numFmtId="0" fontId="80" fillId="25" borderId="23" xfId="3" applyFont="1" applyFill="1" applyBorder="1" applyAlignment="1">
      <alignment vertical="center" wrapText="1"/>
    </xf>
    <xf numFmtId="0" fontId="35" fillId="25" borderId="14" xfId="3" applyFont="1" applyFill="1" applyBorder="1" applyAlignment="1">
      <alignment horizontal="center" vertical="center" wrapText="1"/>
    </xf>
    <xf numFmtId="0" fontId="34" fillId="8" borderId="14" xfId="3" applyFont="1" applyFill="1" applyBorder="1" applyAlignment="1">
      <alignment horizontal="center" vertical="center" wrapText="1"/>
    </xf>
    <xf numFmtId="0" fontId="80" fillId="8" borderId="23" xfId="3" applyFont="1" applyFill="1" applyBorder="1" applyAlignment="1">
      <alignment vertical="center" wrapText="1"/>
    </xf>
    <xf numFmtId="0" fontId="9" fillId="8" borderId="14" xfId="3" applyFont="1" applyFill="1" applyBorder="1" applyAlignment="1">
      <alignment horizontal="left" vertical="center" wrapText="1"/>
    </xf>
    <xf numFmtId="0" fontId="35" fillId="8" borderId="14" xfId="3" applyFont="1" applyFill="1" applyBorder="1" applyAlignment="1">
      <alignment horizontal="center" vertical="center" wrapText="1"/>
    </xf>
    <xf numFmtId="0" fontId="23" fillId="8" borderId="0" xfId="0" applyFont="1" applyFill="1" applyAlignment="1">
      <alignment vertical="center"/>
    </xf>
    <xf numFmtId="0" fontId="20" fillId="10" borderId="14" xfId="0" applyFont="1" applyFill="1" applyBorder="1" applyAlignment="1">
      <alignment horizontal="left" vertical="center"/>
    </xf>
    <xf numFmtId="0" fontId="23" fillId="25" borderId="0" xfId="0" applyFont="1" applyFill="1" applyAlignment="1">
      <alignment vertical="center"/>
    </xf>
    <xf numFmtId="0" fontId="30" fillId="25" borderId="14" xfId="3" applyFont="1" applyFill="1" applyBorder="1" applyAlignment="1">
      <alignment horizontal="left" vertical="center" wrapText="1"/>
    </xf>
    <xf numFmtId="0" fontId="23" fillId="8" borderId="14" xfId="0" applyFont="1" applyFill="1" applyBorder="1" applyAlignment="1">
      <alignment vertical="center"/>
    </xf>
    <xf numFmtId="0" fontId="23" fillId="8" borderId="14" xfId="3" applyFont="1" applyFill="1" applyBorder="1" applyAlignment="1">
      <alignment horizontal="left" vertical="center" wrapText="1"/>
    </xf>
    <xf numFmtId="49" fontId="43" fillId="25" borderId="23" xfId="3" applyNumberFormat="1" applyFont="1" applyFill="1" applyBorder="1" applyAlignment="1">
      <alignment horizontal="left" vertical="center"/>
    </xf>
    <xf numFmtId="0" fontId="34" fillId="25" borderId="23" xfId="3" applyFont="1" applyFill="1" applyBorder="1" applyAlignment="1">
      <alignment horizontal="center" vertical="center"/>
    </xf>
    <xf numFmtId="0" fontId="20" fillId="8" borderId="23" xfId="0" applyFont="1" applyFill="1" applyBorder="1" applyAlignment="1">
      <alignment horizontal="center" vertical="center"/>
    </xf>
    <xf numFmtId="0" fontId="40" fillId="25" borderId="23" xfId="3" applyFont="1" applyFill="1" applyBorder="1" applyAlignment="1">
      <alignment vertical="center" wrapText="1"/>
    </xf>
    <xf numFmtId="49" fontId="31" fillId="23" borderId="24" xfId="0" applyNumberFormat="1" applyFont="1" applyFill="1" applyBorder="1" applyAlignment="1">
      <alignment horizontal="left" vertical="center" wrapText="1"/>
    </xf>
    <xf numFmtId="0" fontId="92" fillId="23" borderId="27" xfId="0" applyFont="1" applyFill="1" applyBorder="1" applyAlignment="1">
      <alignment horizontal="left" vertical="center" wrapText="1"/>
    </xf>
    <xf numFmtId="165" fontId="27" fillId="23" borderId="26" xfId="0" applyNumberFormat="1" applyFont="1" applyFill="1" applyBorder="1" applyAlignment="1">
      <alignment vertical="center" wrapText="1"/>
    </xf>
    <xf numFmtId="0" fontId="42" fillId="8" borderId="0" xfId="0" applyFont="1" applyFill="1"/>
    <xf numFmtId="0" fontId="84" fillId="5" borderId="28" xfId="0" applyFont="1" applyFill="1" applyBorder="1" applyAlignment="1">
      <alignment horizontal="center"/>
    </xf>
    <xf numFmtId="0" fontId="96" fillId="5" borderId="14" xfId="0" applyFont="1" applyFill="1" applyBorder="1" applyAlignment="1">
      <alignment horizontal="center"/>
    </xf>
    <xf numFmtId="165" fontId="16" fillId="17" borderId="0" xfId="1" applyFont="1" applyFill="1" applyAlignment="1" applyProtection="1">
      <alignment horizontal="left" wrapText="1"/>
    </xf>
    <xf numFmtId="49" fontId="75" fillId="0" borderId="0" xfId="3" applyNumberFormat="1" applyFont="1" applyAlignment="1">
      <alignment horizontal="center" vertical="center"/>
    </xf>
    <xf numFmtId="165" fontId="20" fillId="8" borderId="0" xfId="0" applyNumberFormat="1" applyFont="1" applyFill="1" applyAlignment="1">
      <alignment horizontal="right" vertical="center" wrapText="1"/>
    </xf>
    <xf numFmtId="0" fontId="93" fillId="5" borderId="0" xfId="3" applyFont="1" applyFill="1"/>
    <xf numFmtId="0" fontId="108" fillId="8" borderId="0" xfId="0" applyFont="1" applyFill="1" applyAlignment="1">
      <alignment horizontal="right"/>
    </xf>
    <xf numFmtId="0" fontId="110" fillId="17" borderId="0" xfId="0" applyFont="1" applyFill="1" applyAlignment="1">
      <alignment horizontal="center"/>
    </xf>
    <xf numFmtId="0" fontId="94" fillId="8" borderId="0" xfId="0" applyFont="1" applyFill="1"/>
    <xf numFmtId="0" fontId="31" fillId="5" borderId="1" xfId="3" applyFont="1" applyFill="1" applyBorder="1" applyAlignment="1">
      <alignment horizontal="center"/>
    </xf>
    <xf numFmtId="0" fontId="27" fillId="8" borderId="0" xfId="0" applyFont="1" applyFill="1" applyAlignment="1">
      <alignment horizontal="right" vertical="center" wrapText="1"/>
    </xf>
    <xf numFmtId="0" fontId="39" fillId="17" borderId="71" xfId="0" applyFont="1" applyFill="1" applyBorder="1" applyAlignment="1">
      <alignment horizontal="center" vertical="center"/>
    </xf>
    <xf numFmtId="0" fontId="95" fillId="17" borderId="14" xfId="0" applyFont="1" applyFill="1" applyBorder="1" applyAlignment="1">
      <alignment horizontal="center" vertical="center"/>
    </xf>
    <xf numFmtId="49" fontId="31" fillId="24" borderId="24" xfId="3" applyNumberFormat="1" applyFont="1" applyFill="1" applyBorder="1" applyAlignment="1">
      <alignment horizontal="left" vertical="center" wrapText="1"/>
    </xf>
    <xf numFmtId="0" fontId="8" fillId="24" borderId="25" xfId="3" applyFont="1" applyFill="1" applyBorder="1" applyAlignment="1">
      <alignment vertical="center" wrapText="1"/>
    </xf>
    <xf numFmtId="0" fontId="8" fillId="24" borderId="25" xfId="3" applyFont="1" applyFill="1" applyBorder="1" applyAlignment="1">
      <alignment horizontal="center" vertical="center" wrapText="1"/>
    </xf>
    <xf numFmtId="0" fontId="43" fillId="24" borderId="25" xfId="3" applyFont="1" applyFill="1" applyBorder="1" applyAlignment="1">
      <alignment horizontal="center"/>
    </xf>
    <xf numFmtId="0" fontId="43" fillId="24" borderId="25" xfId="3" applyFont="1" applyFill="1" applyBorder="1"/>
    <xf numFmtId="0" fontId="46" fillId="24" borderId="25" xfId="3" applyFont="1" applyFill="1" applyBorder="1"/>
    <xf numFmtId="0" fontId="46" fillId="24" borderId="27" xfId="3" applyFont="1" applyFill="1" applyBorder="1"/>
    <xf numFmtId="0" fontId="55" fillId="24" borderId="26" xfId="3" applyFont="1" applyFill="1" applyBorder="1" applyAlignment="1">
      <alignment vertical="center" wrapText="1"/>
    </xf>
    <xf numFmtId="0" fontId="108" fillId="8" borderId="0" xfId="0" applyFont="1" applyFill="1"/>
    <xf numFmtId="0" fontId="40" fillId="17" borderId="56" xfId="0" applyFont="1" applyFill="1" applyBorder="1" applyAlignment="1">
      <alignment horizontal="center" vertical="center"/>
    </xf>
    <xf numFmtId="0" fontId="100" fillId="17" borderId="57" xfId="0" applyFont="1" applyFill="1" applyBorder="1" applyAlignment="1">
      <alignment horizontal="center" vertical="center"/>
    </xf>
    <xf numFmtId="0" fontId="9" fillId="8" borderId="36" xfId="3" applyFont="1" applyFill="1" applyBorder="1" applyAlignment="1">
      <alignment horizontal="left" vertical="center" wrapText="1"/>
    </xf>
    <xf numFmtId="0" fontId="9" fillId="8" borderId="23" xfId="3" applyFont="1" applyFill="1" applyBorder="1" applyAlignment="1">
      <alignment vertical="center" wrapText="1"/>
    </xf>
    <xf numFmtId="0" fontId="9" fillId="8" borderId="23" xfId="3" applyFont="1" applyFill="1" applyBorder="1" applyAlignment="1">
      <alignment horizontal="left" vertical="center" wrapText="1"/>
    </xf>
    <xf numFmtId="0" fontId="8" fillId="22" borderId="23" xfId="3" applyFont="1" applyFill="1" applyBorder="1" applyAlignment="1">
      <alignment horizontal="center" vertical="center"/>
    </xf>
    <xf numFmtId="0" fontId="9" fillId="22" borderId="23" xfId="3" applyFont="1" applyFill="1" applyBorder="1" applyAlignment="1">
      <alignment horizontal="center" vertical="center"/>
    </xf>
    <xf numFmtId="0" fontId="9" fillId="25" borderId="14" xfId="3" applyFont="1" applyFill="1" applyBorder="1" applyAlignment="1">
      <alignment vertical="center" wrapText="1"/>
    </xf>
    <xf numFmtId="0" fontId="9" fillId="25" borderId="14" xfId="0" applyFont="1" applyFill="1" applyBorder="1" applyAlignment="1">
      <alignment vertical="center"/>
    </xf>
    <xf numFmtId="0" fontId="9" fillId="25" borderId="14" xfId="3" applyFont="1" applyFill="1" applyBorder="1" applyAlignment="1">
      <alignment horizontal="left" vertical="center" wrapText="1"/>
    </xf>
    <xf numFmtId="0" fontId="39" fillId="8" borderId="37" xfId="0" applyFont="1" applyFill="1" applyBorder="1" applyAlignment="1">
      <alignment horizontal="center" vertical="center"/>
    </xf>
    <xf numFmtId="49" fontId="15" fillId="5" borderId="23" xfId="0" applyNumberFormat="1" applyFont="1" applyFill="1" applyBorder="1" applyAlignment="1">
      <alignment horizontal="left" vertical="center" wrapText="1"/>
    </xf>
    <xf numFmtId="49" fontId="41" fillId="24" borderId="24" xfId="3" applyNumberFormat="1" applyFont="1" applyFill="1" applyBorder="1" applyAlignment="1">
      <alignment horizontal="left" vertical="center" wrapText="1"/>
    </xf>
    <xf numFmtId="0" fontId="76" fillId="24" borderId="25" xfId="3" applyFont="1" applyFill="1" applyBorder="1" applyAlignment="1">
      <alignment horizontal="center" vertical="center" wrapText="1"/>
    </xf>
    <xf numFmtId="0" fontId="43" fillId="24" borderId="27" xfId="3" applyFont="1" applyFill="1" applyBorder="1" applyAlignment="1">
      <alignment horizontal="center"/>
    </xf>
    <xf numFmtId="0" fontId="31" fillId="24" borderId="26" xfId="3" applyFont="1" applyFill="1" applyBorder="1" applyAlignment="1">
      <alignment horizontal="left" wrapText="1"/>
    </xf>
    <xf numFmtId="0" fontId="31" fillId="24" borderId="14" xfId="3" applyFont="1" applyFill="1" applyBorder="1" applyAlignment="1">
      <alignment horizontal="left" wrapText="1"/>
    </xf>
    <xf numFmtId="0" fontId="8" fillId="4" borderId="14" xfId="3" applyFont="1" applyFill="1" applyBorder="1" applyAlignment="1">
      <alignment horizontal="center" vertical="center"/>
    </xf>
    <xf numFmtId="0" fontId="80" fillId="25" borderId="14" xfId="3" applyFont="1" applyFill="1" applyBorder="1" applyAlignment="1">
      <alignment vertical="center" wrapText="1"/>
    </xf>
    <xf numFmtId="0" fontId="42" fillId="8" borderId="0" xfId="0" applyFont="1" applyFill="1" applyAlignment="1">
      <alignment horizontal="right"/>
    </xf>
    <xf numFmtId="0" fontId="84" fillId="7" borderId="28" xfId="0" applyFont="1" applyFill="1" applyBorder="1" applyAlignment="1">
      <alignment horizontal="center"/>
    </xf>
    <xf numFmtId="0" fontId="27" fillId="7" borderId="14" xfId="0" applyFont="1" applyFill="1" applyBorder="1" applyAlignment="1">
      <alignment horizontal="center"/>
    </xf>
    <xf numFmtId="49" fontId="59" fillId="0" borderId="0" xfId="3" applyNumberFormat="1" applyFont="1" applyAlignment="1">
      <alignment horizontal="center"/>
    </xf>
    <xf numFmtId="0" fontId="60" fillId="0" borderId="0" xfId="3" applyFont="1" applyAlignment="1">
      <alignment vertical="center"/>
    </xf>
    <xf numFmtId="0" fontId="109" fillId="17" borderId="0" xfId="3" applyFont="1" applyFill="1" applyAlignment="1">
      <alignment horizontal="center"/>
    </xf>
    <xf numFmtId="0" fontId="60" fillId="0" borderId="0" xfId="3" applyFont="1" applyAlignment="1">
      <alignment horizontal="center" vertical="center"/>
    </xf>
    <xf numFmtId="0" fontId="4" fillId="0" borderId="0" xfId="3" applyFont="1" applyAlignment="1">
      <alignment horizontal="left"/>
    </xf>
    <xf numFmtId="165" fontId="40" fillId="0" borderId="0" xfId="1" applyFont="1" applyAlignment="1" applyProtection="1">
      <alignment horizontal="center" wrapText="1"/>
    </xf>
    <xf numFmtId="165" fontId="100" fillId="0" borderId="0" xfId="1" applyFont="1" applyAlignment="1" applyProtection="1">
      <alignment horizontal="center" wrapText="1"/>
    </xf>
    <xf numFmtId="0" fontId="12" fillId="0" borderId="0" xfId="0" applyFont="1" applyAlignment="1">
      <alignment horizontal="right"/>
    </xf>
    <xf numFmtId="0" fontId="38" fillId="0" borderId="0" xfId="0" applyFont="1" applyAlignment="1">
      <alignment horizontal="left"/>
    </xf>
    <xf numFmtId="0" fontId="39" fillId="0" borderId="0" xfId="0" applyFont="1"/>
    <xf numFmtId="49" fontId="12" fillId="0" borderId="0" xfId="3" applyNumberFormat="1" applyFont="1" applyAlignment="1">
      <alignment horizontal="right"/>
    </xf>
    <xf numFmtId="49" fontId="12" fillId="0" borderId="0" xfId="3" applyNumberFormat="1" applyFont="1" applyAlignment="1">
      <alignment horizontal="right" vertical="top"/>
    </xf>
    <xf numFmtId="0" fontId="12" fillId="0" borderId="0" xfId="3" applyFont="1" applyAlignment="1">
      <alignment wrapText="1"/>
    </xf>
    <xf numFmtId="49" fontId="59" fillId="0" borderId="0" xfId="3" applyNumberFormat="1" applyFont="1" applyAlignment="1">
      <alignment horizontal="left"/>
    </xf>
    <xf numFmtId="0" fontId="9" fillId="25" borderId="23" xfId="3" applyFont="1" applyFill="1" applyBorder="1" applyAlignment="1" applyProtection="1">
      <alignment horizontal="left" vertical="center" wrapText="1"/>
      <protection locked="0"/>
    </xf>
    <xf numFmtId="0" fontId="30" fillId="8" borderId="14" xfId="3" applyFont="1" applyFill="1" applyBorder="1" applyAlignment="1" applyProtection="1">
      <alignment horizontal="left" vertical="center" wrapText="1"/>
      <protection locked="0"/>
    </xf>
    <xf numFmtId="0" fontId="30" fillId="25" borderId="23" xfId="3" applyFont="1" applyFill="1" applyBorder="1" applyAlignment="1" applyProtection="1">
      <alignment horizontal="left" vertical="center" wrapText="1"/>
      <protection locked="0"/>
    </xf>
    <xf numFmtId="0" fontId="9" fillId="25" borderId="23" xfId="0" applyFont="1" applyFill="1" applyBorder="1" applyAlignment="1" applyProtection="1">
      <alignment horizontal="left" vertical="center" wrapText="1"/>
      <protection locked="0"/>
    </xf>
    <xf numFmtId="0" fontId="36" fillId="8" borderId="23" xfId="3" applyFont="1" applyFill="1" applyBorder="1" applyAlignment="1" applyProtection="1">
      <alignment horizontal="center" vertical="center"/>
      <protection locked="0"/>
    </xf>
    <xf numFmtId="0" fontId="36" fillId="25" borderId="23" xfId="3" applyFont="1" applyFill="1" applyBorder="1" applyAlignment="1" applyProtection="1">
      <alignment horizontal="center" vertical="center"/>
      <protection locked="0"/>
    </xf>
    <xf numFmtId="0" fontId="36" fillId="25" borderId="36" xfId="3" applyFont="1" applyFill="1" applyBorder="1" applyAlignment="1" applyProtection="1">
      <alignment horizontal="center" vertical="center"/>
      <protection locked="0"/>
    </xf>
    <xf numFmtId="0" fontId="9" fillId="8" borderId="23" xfId="3" applyFont="1" applyFill="1" applyBorder="1" applyAlignment="1" applyProtection="1">
      <alignment horizontal="left" vertical="center" wrapText="1"/>
      <protection locked="0"/>
    </xf>
    <xf numFmtId="0" fontId="21" fillId="2" borderId="44" xfId="0" applyFont="1" applyFill="1" applyBorder="1" applyAlignment="1">
      <alignment vertical="center" wrapText="1"/>
    </xf>
    <xf numFmtId="0" fontId="21" fillId="2" borderId="39" xfId="0" applyFont="1" applyFill="1" applyBorder="1" applyAlignment="1">
      <alignment vertical="center" wrapText="1"/>
    </xf>
    <xf numFmtId="49" fontId="8" fillId="11" borderId="14" xfId="0" applyNumberFormat="1" applyFont="1" applyFill="1" applyBorder="1" applyAlignment="1">
      <alignment horizontal="left" vertical="center" wrapText="1"/>
    </xf>
    <xf numFmtId="49" fontId="8" fillId="11" borderId="14" xfId="0" applyNumberFormat="1" applyFont="1" applyFill="1" applyBorder="1" applyAlignment="1">
      <alignment horizontal="left" wrapText="1"/>
    </xf>
    <xf numFmtId="0" fontId="21" fillId="2" borderId="28" xfId="0" applyFont="1" applyFill="1" applyBorder="1" applyAlignment="1">
      <alignment vertical="center" wrapText="1"/>
    </xf>
    <xf numFmtId="0" fontId="21" fillId="2" borderId="30" xfId="0" applyFont="1" applyFill="1" applyBorder="1" applyAlignment="1">
      <alignment vertical="center" wrapText="1"/>
    </xf>
    <xf numFmtId="0" fontId="41" fillId="0" borderId="0" xfId="0" applyFont="1" applyAlignment="1">
      <alignment vertical="top"/>
    </xf>
    <xf numFmtId="0" fontId="66" fillId="5" borderId="9" xfId="0" applyFont="1" applyFill="1" applyBorder="1" applyAlignment="1">
      <alignment vertical="center"/>
    </xf>
    <xf numFmtId="0" fontId="10" fillId="2" borderId="14" xfId="0" applyFont="1" applyFill="1" applyBorder="1" applyAlignment="1">
      <alignment vertical="center" wrapText="1"/>
    </xf>
    <xf numFmtId="0" fontId="13" fillId="12" borderId="15" xfId="0" applyFont="1" applyFill="1" applyBorder="1" applyAlignment="1">
      <alignment vertical="top"/>
    </xf>
    <xf numFmtId="0" fontId="13" fillId="12" borderId="21" xfId="0" applyFont="1" applyFill="1" applyBorder="1" applyAlignment="1">
      <alignment horizontal="left" vertical="top"/>
    </xf>
    <xf numFmtId="0" fontId="13" fillId="12" borderId="21" xfId="0" applyFont="1" applyFill="1" applyBorder="1" applyAlignment="1">
      <alignment horizontal="center" vertical="top"/>
    </xf>
    <xf numFmtId="0" fontId="13" fillId="12" borderId="21" xfId="0" applyFont="1" applyFill="1" applyBorder="1" applyAlignment="1">
      <alignment horizontal="center"/>
    </xf>
    <xf numFmtId="0" fontId="84" fillId="12" borderId="21" xfId="0" applyFont="1" applyFill="1" applyBorder="1" applyAlignment="1">
      <alignment horizontal="center"/>
    </xf>
    <xf numFmtId="0" fontId="22" fillId="12" borderId="16" xfId="0" applyFont="1" applyFill="1" applyBorder="1" applyAlignment="1">
      <alignment horizontal="left" vertical="top"/>
    </xf>
    <xf numFmtId="0" fontId="13" fillId="8" borderId="0" xfId="0" applyFont="1" applyFill="1"/>
    <xf numFmtId="0" fontId="84" fillId="8" borderId="0" xfId="0" applyFont="1" applyFill="1" applyAlignment="1">
      <alignment horizontal="center" vertical="center"/>
    </xf>
    <xf numFmtId="0" fontId="98" fillId="8" borderId="0" xfId="0" applyFont="1" applyFill="1" applyAlignment="1">
      <alignment horizontal="center"/>
    </xf>
    <xf numFmtId="0" fontId="8" fillId="9" borderId="14" xfId="0" applyFont="1" applyFill="1" applyBorder="1" applyAlignment="1">
      <alignment horizontal="center" vertical="top"/>
    </xf>
    <xf numFmtId="0" fontId="10" fillId="9" borderId="14" xfId="0" applyFont="1" applyFill="1" applyBorder="1" applyAlignment="1">
      <alignment horizontal="center" vertical="center" wrapText="1"/>
    </xf>
    <xf numFmtId="0" fontId="84" fillId="17" borderId="14" xfId="0" applyFont="1" applyFill="1" applyBorder="1" applyAlignment="1">
      <alignment horizontal="center" vertical="center" wrapText="1"/>
    </xf>
    <xf numFmtId="0" fontId="98" fillId="17" borderId="14" xfId="0" applyFont="1" applyFill="1" applyBorder="1" applyAlignment="1">
      <alignment horizontal="center" vertical="center" wrapText="1"/>
    </xf>
    <xf numFmtId="0" fontId="20" fillId="8" borderId="0" xfId="0" applyFont="1" applyFill="1"/>
    <xf numFmtId="0" fontId="10" fillId="9" borderId="22" xfId="0" applyFont="1" applyFill="1" applyBorder="1" applyAlignment="1">
      <alignment horizontal="center" vertical="top"/>
    </xf>
    <xf numFmtId="0" fontId="61" fillId="17" borderId="14" xfId="0" applyFont="1" applyFill="1" applyBorder="1" applyAlignment="1">
      <alignment horizontal="center" vertical="center"/>
    </xf>
    <xf numFmtId="0" fontId="116" fillId="17" borderId="14" xfId="0" applyFont="1" applyFill="1" applyBorder="1" applyAlignment="1">
      <alignment horizontal="center" vertical="center"/>
    </xf>
    <xf numFmtId="0" fontId="20" fillId="7" borderId="23" xfId="0" applyFont="1" applyFill="1" applyBorder="1" applyAlignment="1">
      <alignment horizontal="left" vertical="center" wrapText="1"/>
    </xf>
    <xf numFmtId="0" fontId="20" fillId="7" borderId="46" xfId="0" applyFont="1" applyFill="1" applyBorder="1" applyAlignment="1">
      <alignment vertical="center" wrapText="1"/>
    </xf>
    <xf numFmtId="0" fontId="20" fillId="7" borderId="14" xfId="0" applyFont="1" applyFill="1" applyBorder="1" applyAlignment="1">
      <alignment horizontal="left" vertical="center" wrapText="1"/>
    </xf>
    <xf numFmtId="0" fontId="20" fillId="7" borderId="28" xfId="0" applyFont="1" applyFill="1" applyBorder="1" applyAlignment="1">
      <alignment vertical="center" wrapText="1"/>
    </xf>
    <xf numFmtId="0" fontId="36" fillId="8" borderId="31" xfId="3" applyFont="1" applyFill="1" applyBorder="1" applyAlignment="1" applyProtection="1">
      <alignment horizontal="center" vertical="center"/>
      <protection locked="0"/>
    </xf>
    <xf numFmtId="165" fontId="24" fillId="8" borderId="14" xfId="1" applyFont="1" applyFill="1" applyBorder="1" applyAlignment="1" applyProtection="1">
      <alignment horizontal="left" vertical="center" wrapText="1"/>
      <protection locked="0"/>
    </xf>
    <xf numFmtId="0" fontId="32" fillId="0" borderId="0" xfId="3" applyProtection="1"/>
    <xf numFmtId="0" fontId="18" fillId="8" borderId="0" xfId="0" applyFont="1" applyFill="1" applyProtection="1"/>
    <xf numFmtId="0" fontId="39" fillId="8" borderId="0" xfId="0" applyFont="1" applyFill="1" applyAlignment="1" applyProtection="1">
      <alignment horizontal="center" vertical="center"/>
    </xf>
    <xf numFmtId="0" fontId="113" fillId="8" borderId="14" xfId="0" applyNumberFormat="1" applyFont="1" applyFill="1" applyBorder="1" applyAlignment="1">
      <alignment horizontal="center" vertical="center" wrapText="1"/>
    </xf>
    <xf numFmtId="0" fontId="96" fillId="8" borderId="14" xfId="0" applyNumberFormat="1" applyFont="1" applyFill="1" applyBorder="1" applyAlignment="1">
      <alignment horizontal="center" vertical="center" wrapText="1"/>
    </xf>
    <xf numFmtId="0" fontId="96" fillId="8" borderId="14" xfId="0" applyNumberFormat="1" applyFont="1" applyFill="1" applyBorder="1" applyAlignment="1">
      <alignment horizontal="center" vertical="center" wrapText="1"/>
    </xf>
    <xf numFmtId="0" fontId="23" fillId="13" borderId="14" xfId="0" applyNumberFormat="1" applyFont="1" applyFill="1" applyBorder="1" applyAlignment="1">
      <alignment horizontal="center" vertical="center" wrapText="1"/>
    </xf>
    <xf numFmtId="0" fontId="79" fillId="11" borderId="14" xfId="1" applyNumberFormat="1" applyFont="1" applyFill="1" applyBorder="1" applyAlignment="1" applyProtection="1">
      <alignment horizontal="center" vertical="center" wrapText="1"/>
    </xf>
    <xf numFmtId="0" fontId="24" fillId="13" borderId="14" xfId="1" applyNumberFormat="1" applyFont="1" applyFill="1" applyBorder="1" applyAlignment="1" applyProtection="1">
      <alignment horizontal="left" vertical="center" wrapText="1"/>
    </xf>
    <xf numFmtId="0" fontId="70" fillId="7" borderId="14" xfId="1" applyNumberFormat="1" applyFont="1" applyFill="1" applyBorder="1" applyAlignment="1" applyProtection="1">
      <alignment horizontal="right" vertical="center" wrapText="1"/>
    </xf>
    <xf numFmtId="0" fontId="79" fillId="2" borderId="14" xfId="1" applyNumberFormat="1" applyFont="1" applyFill="1" applyBorder="1" applyAlignment="1" applyProtection="1">
      <alignment horizontal="justify" vertical="center" wrapText="1"/>
    </xf>
    <xf numFmtId="0" fontId="79" fillId="2" borderId="14" xfId="1" applyNumberFormat="1" applyFont="1" applyFill="1" applyBorder="1" applyAlignment="1" applyProtection="1">
      <alignment horizontal="center" vertical="center" wrapText="1"/>
    </xf>
    <xf numFmtId="0" fontId="17" fillId="11" borderId="14" xfId="1" applyNumberFormat="1" applyFont="1" applyFill="1" applyBorder="1" applyAlignment="1" applyProtection="1">
      <alignment horizontal="right" vertical="center" wrapText="1"/>
    </xf>
    <xf numFmtId="0" fontId="14" fillId="11" borderId="14" xfId="0" applyNumberFormat="1" applyFont="1" applyFill="1" applyBorder="1" applyAlignment="1">
      <alignment horizontal="right" vertical="center" wrapText="1"/>
    </xf>
    <xf numFmtId="0" fontId="25" fillId="11" borderId="14" xfId="0" applyNumberFormat="1" applyFont="1" applyFill="1" applyBorder="1" applyAlignment="1">
      <alignment horizontal="left" vertical="center" wrapText="1"/>
    </xf>
    <xf numFmtId="0" fontId="79" fillId="11" borderId="14" xfId="1" applyNumberFormat="1" applyFont="1" applyFill="1" applyBorder="1" applyAlignment="1" applyProtection="1">
      <alignment horizontal="justify" vertical="center" wrapText="1"/>
    </xf>
    <xf numFmtId="0" fontId="17" fillId="13" borderId="14" xfId="1" applyNumberFormat="1" applyFont="1" applyFill="1" applyBorder="1" applyAlignment="1" applyProtection="1">
      <alignment horizontal="center" vertical="center" wrapText="1"/>
    </xf>
    <xf numFmtId="0" fontId="29" fillId="7" borderId="14" xfId="1" applyNumberFormat="1" applyFont="1" applyFill="1" applyBorder="1" applyAlignment="1" applyProtection="1">
      <alignment horizontal="right" vertical="center" wrapText="1"/>
    </xf>
    <xf numFmtId="0" fontId="16" fillId="2" borderId="14" xfId="1" applyNumberFormat="1" applyFont="1" applyFill="1" applyBorder="1" applyAlignment="1" applyProtection="1">
      <alignment horizontal="center" vertical="center" wrapText="1"/>
    </xf>
    <xf numFmtId="0" fontId="23" fillId="11" borderId="14" xfId="0" applyNumberFormat="1" applyFont="1" applyFill="1" applyBorder="1" applyAlignment="1">
      <alignment horizontal="left" vertical="center" wrapText="1"/>
    </xf>
    <xf numFmtId="0" fontId="9" fillId="5" borderId="14" xfId="0" applyNumberFormat="1" applyFont="1" applyFill="1" applyBorder="1" applyAlignment="1">
      <alignment horizontal="left" vertical="center" wrapText="1"/>
    </xf>
    <xf numFmtId="0" fontId="8" fillId="2" borderId="14" xfId="1" applyNumberFormat="1" applyFont="1" applyFill="1" applyBorder="1" applyAlignment="1" applyProtection="1">
      <alignment horizontal="center" vertical="center" wrapText="1"/>
    </xf>
    <xf numFmtId="0" fontId="25" fillId="5" borderId="23" xfId="0" applyNumberFormat="1" applyFont="1" applyFill="1" applyBorder="1" applyAlignment="1">
      <alignment horizontal="left"/>
    </xf>
    <xf numFmtId="0" fontId="10" fillId="11" borderId="14" xfId="0" applyNumberFormat="1" applyFont="1" applyFill="1" applyBorder="1" applyAlignment="1">
      <alignment horizontal="justify" vertical="center" wrapText="1"/>
    </xf>
    <xf numFmtId="0" fontId="96" fillId="8" borderId="23" xfId="0" applyNumberFormat="1" applyFont="1" applyFill="1" applyBorder="1" applyAlignment="1">
      <alignment horizontal="center" vertical="center" wrapText="1"/>
    </xf>
    <xf numFmtId="0" fontId="58" fillId="5" borderId="6" xfId="0" applyFont="1" applyFill="1" applyBorder="1" applyProtection="1">
      <protection locked="0"/>
    </xf>
    <xf numFmtId="165" fontId="24" fillId="8" borderId="23" xfId="1" applyFont="1" applyFill="1" applyBorder="1" applyAlignment="1" applyProtection="1">
      <alignment horizontal="left" vertical="center" wrapText="1"/>
      <protection locked="0"/>
    </xf>
    <xf numFmtId="0" fontId="9" fillId="4" borderId="23" xfId="1" applyNumberFormat="1" applyFont="1" applyFill="1" applyBorder="1" applyAlignment="1" applyProtection="1">
      <alignment horizontal="center" vertical="center" wrapText="1"/>
    </xf>
    <xf numFmtId="0" fontId="39" fillId="8" borderId="23" xfId="0" applyFont="1" applyFill="1" applyBorder="1" applyAlignment="1">
      <alignment horizontal="center" vertical="center"/>
    </xf>
    <xf numFmtId="0" fontId="9" fillId="4" borderId="14" xfId="1" applyNumberFormat="1" applyFont="1" applyFill="1" applyBorder="1" applyAlignment="1" applyProtection="1">
      <alignment horizontal="center" vertical="center" wrapText="1"/>
    </xf>
    <xf numFmtId="0" fontId="58" fillId="8" borderId="0" xfId="0" applyFont="1" applyFill="1" applyAlignment="1">
      <alignment horizontal="center" vertical="center"/>
    </xf>
    <xf numFmtId="0" fontId="117" fillId="23" borderId="25" xfId="0" applyFont="1" applyFill="1" applyBorder="1" applyAlignment="1">
      <alignment horizontal="left" vertical="center" wrapText="1"/>
    </xf>
    <xf numFmtId="0" fontId="41" fillId="0" borderId="5" xfId="0" applyFont="1" applyBorder="1" applyAlignment="1">
      <alignment horizontal="left" vertical="top"/>
    </xf>
    <xf numFmtId="0" fontId="13" fillId="12" borderId="21" xfId="0" applyFont="1" applyFill="1" applyBorder="1" applyAlignment="1">
      <alignment horizontal="center"/>
    </xf>
    <xf numFmtId="49" fontId="8" fillId="9" borderId="17" xfId="0" applyNumberFormat="1" applyFont="1" applyFill="1" applyBorder="1" applyAlignment="1">
      <alignment horizontal="left" vertical="center" wrapText="1"/>
    </xf>
    <xf numFmtId="49" fontId="8" fillId="9" borderId="19" xfId="0" applyNumberFormat="1" applyFont="1" applyFill="1" applyBorder="1" applyAlignment="1">
      <alignment horizontal="left" vertical="center"/>
    </xf>
    <xf numFmtId="0" fontId="8" fillId="9" borderId="14" xfId="0" applyFont="1" applyFill="1" applyBorder="1" applyAlignment="1">
      <alignment horizontal="left" vertical="center"/>
    </xf>
    <xf numFmtId="0" fontId="8" fillId="9" borderId="22" xfId="0" applyFont="1" applyFill="1" applyBorder="1" applyAlignment="1">
      <alignment horizontal="left" vertical="center"/>
    </xf>
    <xf numFmtId="0" fontId="8" fillId="9" borderId="14" xfId="0" applyFont="1" applyFill="1" applyBorder="1" applyAlignment="1">
      <alignment horizontal="center" vertical="center" wrapText="1"/>
    </xf>
    <xf numFmtId="0" fontId="8" fillId="9" borderId="22" xfId="0" applyFont="1" applyFill="1" applyBorder="1" applyAlignment="1">
      <alignment horizontal="center" vertical="center"/>
    </xf>
    <xf numFmtId="0" fontId="20" fillId="10" borderId="14" xfId="0" applyFont="1" applyFill="1" applyBorder="1" applyAlignment="1">
      <alignment horizontal="center" vertical="center"/>
    </xf>
    <xf numFmtId="0" fontId="20" fillId="10" borderId="22" xfId="0" applyFont="1" applyFill="1" applyBorder="1" applyAlignment="1">
      <alignment horizontal="center" vertical="center"/>
    </xf>
    <xf numFmtId="0" fontId="8" fillId="9" borderId="18" xfId="0" applyFont="1" applyFill="1" applyBorder="1" applyAlignment="1">
      <alignment horizontal="left" vertical="center" wrapText="1"/>
    </xf>
    <xf numFmtId="0" fontId="8" fillId="9" borderId="20" xfId="0" applyFont="1" applyFill="1" applyBorder="1" applyAlignment="1">
      <alignment horizontal="left" vertical="center" wrapText="1"/>
    </xf>
    <xf numFmtId="0" fontId="8" fillId="9" borderId="22" xfId="0" applyFont="1" applyFill="1" applyBorder="1" applyAlignment="1">
      <alignment horizontal="center" vertical="center" wrapText="1"/>
    </xf>
    <xf numFmtId="0" fontId="9" fillId="0" borderId="14" xfId="0" applyFont="1" applyBorder="1" applyAlignment="1" applyProtection="1">
      <alignment horizontal="left" vertical="center" wrapText="1"/>
      <protection locked="0"/>
    </xf>
    <xf numFmtId="0" fontId="9" fillId="0" borderId="14" xfId="0" applyFont="1" applyBorder="1" applyAlignment="1" applyProtection="1">
      <alignment vertical="center" wrapText="1"/>
      <protection locked="0"/>
    </xf>
    <xf numFmtId="0" fontId="10" fillId="11" borderId="28" xfId="0" applyFont="1" applyFill="1" applyBorder="1" applyAlignment="1">
      <alignment horizontal="left" vertical="center" wrapText="1"/>
    </xf>
    <xf numFmtId="0" fontId="10" fillId="11" borderId="29" xfId="0" applyFont="1" applyFill="1" applyBorder="1" applyAlignment="1">
      <alignment horizontal="left" vertical="center" wrapText="1"/>
    </xf>
    <xf numFmtId="0" fontId="10" fillId="11" borderId="30" xfId="0" applyFont="1" applyFill="1" applyBorder="1" applyAlignment="1">
      <alignment horizontal="left" vertical="center" wrapText="1"/>
    </xf>
    <xf numFmtId="0" fontId="8" fillId="11" borderId="28" xfId="0" applyFont="1" applyFill="1" applyBorder="1" applyAlignment="1">
      <alignment horizontal="left" wrapText="1"/>
    </xf>
    <xf numFmtId="0" fontId="8" fillId="11" borderId="29" xfId="0" applyFont="1" applyFill="1" applyBorder="1" applyAlignment="1">
      <alignment horizontal="left" wrapText="1"/>
    </xf>
    <xf numFmtId="0" fontId="8" fillId="11" borderId="30" xfId="0" applyFont="1" applyFill="1" applyBorder="1" applyAlignment="1">
      <alignment horizontal="left" wrapText="1"/>
    </xf>
    <xf numFmtId="0" fontId="23" fillId="0" borderId="14" xfId="0" applyFont="1" applyBorder="1" applyAlignment="1" applyProtection="1">
      <alignment horizontal="left" vertical="center" wrapText="1"/>
      <protection locked="0"/>
    </xf>
    <xf numFmtId="0" fontId="8" fillId="11" borderId="28" xfId="0" applyFont="1" applyFill="1" applyBorder="1" applyAlignment="1">
      <alignment horizontal="left" vertical="center" wrapText="1"/>
    </xf>
    <xf numFmtId="0" fontId="8" fillId="11" borderId="29" xfId="0" applyFont="1" applyFill="1" applyBorder="1" applyAlignment="1">
      <alignment horizontal="left" vertical="center" wrapText="1"/>
    </xf>
    <xf numFmtId="0" fontId="8" fillId="11" borderId="30" xfId="0" applyFont="1" applyFill="1" applyBorder="1" applyAlignment="1">
      <alignment horizontal="left" vertical="center" wrapText="1"/>
    </xf>
    <xf numFmtId="0" fontId="23" fillId="11" borderId="28" xfId="0" applyFont="1" applyFill="1" applyBorder="1" applyAlignment="1">
      <alignment horizontal="left" vertical="center" wrapText="1"/>
    </xf>
    <xf numFmtId="0" fontId="23" fillId="11" borderId="29" xfId="0" applyFont="1" applyFill="1" applyBorder="1" applyAlignment="1">
      <alignment horizontal="left" vertical="center" wrapText="1"/>
    </xf>
    <xf numFmtId="0" fontId="23" fillId="11" borderId="30" xfId="0" applyFont="1" applyFill="1" applyBorder="1" applyAlignment="1">
      <alignment horizontal="left" vertical="center" wrapText="1"/>
    </xf>
    <xf numFmtId="0" fontId="39" fillId="8" borderId="23" xfId="0" applyFont="1" applyFill="1" applyBorder="1" applyAlignment="1">
      <alignment horizontal="center" vertical="center"/>
    </xf>
    <xf numFmtId="0" fontId="39" fillId="8" borderId="36" xfId="0" applyFont="1" applyFill="1" applyBorder="1" applyAlignment="1">
      <alignment horizontal="center" vertical="center"/>
    </xf>
    <xf numFmtId="0" fontId="39" fillId="8" borderId="31" xfId="0" applyFont="1" applyFill="1" applyBorder="1" applyAlignment="1">
      <alignment horizontal="center" vertical="center"/>
    </xf>
    <xf numFmtId="0" fontId="20" fillId="10" borderId="23" xfId="0" applyFont="1" applyFill="1" applyBorder="1" applyAlignment="1">
      <alignment horizontal="center" vertical="center"/>
    </xf>
    <xf numFmtId="0" fontId="20" fillId="10" borderId="36" xfId="0" applyFont="1" applyFill="1" applyBorder="1" applyAlignment="1">
      <alignment horizontal="center" vertical="center"/>
    </xf>
    <xf numFmtId="0" fontId="20" fillId="10" borderId="31" xfId="0" applyFont="1" applyFill="1" applyBorder="1" applyAlignment="1">
      <alignment horizontal="center" vertical="center"/>
    </xf>
    <xf numFmtId="0" fontId="96" fillId="8" borderId="23" xfId="0" applyNumberFormat="1" applyFont="1" applyFill="1" applyBorder="1" applyAlignment="1">
      <alignment horizontal="center" vertical="center" wrapText="1"/>
    </xf>
    <xf numFmtId="0" fontId="96" fillId="8" borderId="36" xfId="0" applyNumberFormat="1" applyFont="1" applyFill="1" applyBorder="1" applyAlignment="1">
      <alignment horizontal="center" vertical="center" wrapText="1"/>
    </xf>
    <xf numFmtId="0" fontId="96" fillId="8" borderId="31" xfId="0" applyNumberFormat="1" applyFont="1" applyFill="1" applyBorder="1" applyAlignment="1">
      <alignment horizontal="center" vertical="center" wrapText="1"/>
    </xf>
    <xf numFmtId="0" fontId="39" fillId="8" borderId="59" xfId="0" applyFont="1" applyFill="1" applyBorder="1" applyAlignment="1">
      <alignment horizontal="center" vertical="center"/>
    </xf>
    <xf numFmtId="0" fontId="36" fillId="8" borderId="23" xfId="3" applyFont="1" applyFill="1" applyBorder="1" applyAlignment="1" applyProtection="1">
      <alignment horizontal="center" vertical="center"/>
      <protection locked="0"/>
    </xf>
    <xf numFmtId="0" fontId="36" fillId="8" borderId="36" xfId="3" applyFont="1" applyFill="1" applyBorder="1" applyAlignment="1" applyProtection="1">
      <alignment horizontal="center" vertical="center"/>
      <protection locked="0"/>
    </xf>
    <xf numFmtId="0" fontId="36" fillId="8" borderId="31" xfId="3" applyFont="1" applyFill="1" applyBorder="1" applyAlignment="1" applyProtection="1">
      <alignment horizontal="center" vertical="center"/>
      <protection locked="0"/>
    </xf>
    <xf numFmtId="0" fontId="9" fillId="4" borderId="36" xfId="1" applyNumberFormat="1" applyFont="1" applyFill="1" applyBorder="1" applyAlignment="1" applyProtection="1">
      <alignment horizontal="center" vertical="center" wrapText="1"/>
    </xf>
    <xf numFmtId="0" fontId="9" fillId="4" borderId="31" xfId="1" applyNumberFormat="1" applyFont="1" applyFill="1" applyBorder="1" applyAlignment="1" applyProtection="1">
      <alignment horizontal="center" vertical="center" wrapText="1"/>
    </xf>
    <xf numFmtId="0" fontId="17" fillId="4" borderId="23" xfId="1" applyNumberFormat="1" applyFont="1" applyFill="1" applyBorder="1" applyAlignment="1" applyProtection="1">
      <alignment horizontal="center" vertical="center" wrapText="1"/>
    </xf>
    <xf numFmtId="0" fontId="17" fillId="4" borderId="36" xfId="1" applyNumberFormat="1" applyFont="1" applyFill="1" applyBorder="1" applyAlignment="1" applyProtection="1">
      <alignment horizontal="center" vertical="center" wrapText="1"/>
    </xf>
    <xf numFmtId="0" fontId="17" fillId="4" borderId="31" xfId="1" applyNumberFormat="1" applyFont="1" applyFill="1" applyBorder="1" applyAlignment="1" applyProtection="1">
      <alignment horizontal="center" vertical="center" wrapText="1"/>
    </xf>
    <xf numFmtId="0" fontId="56" fillId="8" borderId="23" xfId="3" applyFont="1" applyFill="1" applyBorder="1" applyAlignment="1" applyProtection="1">
      <alignment horizontal="center" vertical="center"/>
      <protection locked="0"/>
    </xf>
    <xf numFmtId="0" fontId="56" fillId="8" borderId="36" xfId="3" applyFont="1" applyFill="1" applyBorder="1" applyAlignment="1" applyProtection="1">
      <alignment horizontal="center" vertical="center"/>
      <protection locked="0"/>
    </xf>
    <xf numFmtId="0" fontId="56" fillId="8" borderId="31" xfId="3" applyFont="1" applyFill="1" applyBorder="1" applyAlignment="1" applyProtection="1">
      <alignment horizontal="center" vertical="center"/>
      <protection locked="0"/>
    </xf>
    <xf numFmtId="0" fontId="9" fillId="4" borderId="23" xfId="1" applyNumberFormat="1" applyFont="1" applyFill="1" applyBorder="1" applyAlignment="1" applyProtection="1">
      <alignment horizontal="center" vertical="center" wrapText="1"/>
    </xf>
    <xf numFmtId="0" fontId="80" fillId="25" borderId="23" xfId="3" applyFont="1" applyFill="1" applyBorder="1" applyAlignment="1">
      <alignment vertical="center" wrapText="1"/>
    </xf>
    <xf numFmtId="0" fontId="80" fillId="25" borderId="36" xfId="3" applyFont="1" applyFill="1" applyBorder="1" applyAlignment="1">
      <alignment vertical="center" wrapText="1"/>
    </xf>
    <xf numFmtId="0" fontId="36" fillId="25" borderId="23" xfId="3" applyFont="1" applyFill="1" applyBorder="1" applyAlignment="1" applyProtection="1">
      <alignment horizontal="center" vertical="center"/>
      <protection locked="0"/>
    </xf>
    <xf numFmtId="0" fontId="36" fillId="25" borderId="31" xfId="3" applyFont="1" applyFill="1" applyBorder="1" applyAlignment="1" applyProtection="1">
      <alignment horizontal="center" vertical="center"/>
      <protection locked="0"/>
    </xf>
    <xf numFmtId="0" fontId="62" fillId="5" borderId="59" xfId="1" applyNumberFormat="1" applyFont="1" applyFill="1" applyBorder="1" applyAlignment="1" applyProtection="1">
      <alignment horizontal="center" vertical="center" wrapText="1"/>
    </xf>
    <xf numFmtId="0" fontId="62" fillId="5" borderId="36" xfId="1" applyNumberFormat="1" applyFont="1" applyFill="1" applyBorder="1" applyAlignment="1" applyProtection="1">
      <alignment horizontal="center" vertical="center" wrapText="1"/>
    </xf>
    <xf numFmtId="0" fontId="62" fillId="5" borderId="31" xfId="1" applyNumberFormat="1" applyFont="1" applyFill="1" applyBorder="1" applyAlignment="1" applyProtection="1">
      <alignment horizontal="center" vertical="center" wrapText="1"/>
    </xf>
    <xf numFmtId="0" fontId="9" fillId="8" borderId="36" xfId="3" applyFont="1" applyFill="1" applyBorder="1" applyAlignment="1">
      <alignment horizontal="left" vertical="center" wrapText="1"/>
    </xf>
    <xf numFmtId="0" fontId="9" fillId="8" borderId="31" xfId="3" applyFont="1" applyFill="1" applyBorder="1" applyAlignment="1">
      <alignment horizontal="left" vertical="center" wrapText="1"/>
    </xf>
    <xf numFmtId="165" fontId="24" fillId="0" borderId="23" xfId="1" applyFont="1" applyBorder="1" applyAlignment="1" applyProtection="1">
      <alignment horizontal="center" vertical="center" wrapText="1"/>
      <protection locked="0"/>
    </xf>
    <xf numFmtId="165" fontId="24" fillId="0" borderId="36" xfId="1" applyFont="1" applyBorder="1" applyAlignment="1" applyProtection="1">
      <alignment horizontal="center" vertical="center" wrapText="1"/>
      <protection locked="0"/>
    </xf>
    <xf numFmtId="165" fontId="24" fillId="0" borderId="31" xfId="1" applyFont="1" applyBorder="1" applyAlignment="1" applyProtection="1">
      <alignment horizontal="center" vertical="center" wrapText="1"/>
      <protection locked="0"/>
    </xf>
    <xf numFmtId="0" fontId="13" fillId="12" borderId="25" xfId="0" applyFont="1" applyFill="1" applyBorder="1" applyAlignment="1">
      <alignment horizontal="center" vertical="top"/>
    </xf>
    <xf numFmtId="165" fontId="27" fillId="23" borderId="25" xfId="0" applyNumberFormat="1" applyFont="1" applyFill="1" applyBorder="1" applyAlignment="1">
      <alignment horizontal="right" vertical="center" wrapText="1"/>
    </xf>
    <xf numFmtId="165" fontId="24" fillId="8" borderId="23" xfId="1" applyFont="1" applyFill="1" applyBorder="1" applyAlignment="1" applyProtection="1">
      <alignment horizontal="left" vertical="center" wrapText="1"/>
      <protection locked="0"/>
    </xf>
    <xf numFmtId="165" fontId="24" fillId="8" borderId="31" xfId="1" applyFont="1" applyFill="1" applyBorder="1" applyAlignment="1" applyProtection="1">
      <alignment horizontal="left" vertical="center" wrapText="1"/>
      <protection locked="0"/>
    </xf>
    <xf numFmtId="0" fontId="76" fillId="24" borderId="25" xfId="3" applyFont="1" applyFill="1" applyBorder="1" applyAlignment="1">
      <alignment horizontal="center" vertical="center" wrapText="1"/>
    </xf>
    <xf numFmtId="165" fontId="24" fillId="8" borderId="14" xfId="1" applyFont="1" applyFill="1" applyBorder="1" applyAlignment="1" applyProtection="1">
      <alignment horizontal="left" vertical="center" wrapText="1"/>
      <protection locked="0"/>
    </xf>
    <xf numFmtId="165" fontId="24" fillId="8" borderId="36" xfId="1" applyFont="1" applyFill="1" applyBorder="1" applyAlignment="1" applyProtection="1">
      <alignment horizontal="left" vertical="center" wrapText="1"/>
      <protection locked="0"/>
    </xf>
    <xf numFmtId="0" fontId="10" fillId="5" borderId="46" xfId="0" applyFont="1" applyFill="1" applyBorder="1" applyAlignment="1">
      <alignment horizontal="right" vertical="center" wrapText="1"/>
    </xf>
    <xf numFmtId="0" fontId="10" fillId="5" borderId="47" xfId="0" applyFont="1" applyFill="1" applyBorder="1" applyAlignment="1">
      <alignment horizontal="right" vertical="center" wrapText="1"/>
    </xf>
    <xf numFmtId="0" fontId="10" fillId="5" borderId="48" xfId="0" applyFont="1" applyFill="1" applyBorder="1" applyAlignment="1">
      <alignment horizontal="right" vertical="center" wrapText="1"/>
    </xf>
    <xf numFmtId="0" fontId="9" fillId="25" borderId="23" xfId="3" applyFont="1" applyFill="1" applyBorder="1" applyAlignment="1" applyProtection="1">
      <alignment horizontal="left" vertical="center" wrapText="1"/>
      <protection locked="0"/>
    </xf>
    <xf numFmtId="0" fontId="9" fillId="25" borderId="36" xfId="3" applyFont="1" applyFill="1" applyBorder="1" applyAlignment="1" applyProtection="1">
      <alignment horizontal="left" vertical="center" wrapText="1"/>
      <protection locked="0"/>
    </xf>
    <xf numFmtId="0" fontId="8" fillId="5" borderId="46" xfId="0" applyFont="1" applyFill="1" applyBorder="1" applyAlignment="1">
      <alignment horizontal="right" vertical="center" wrapText="1"/>
    </xf>
    <xf numFmtId="0" fontId="8" fillId="5" borderId="47" xfId="0" applyFont="1" applyFill="1" applyBorder="1" applyAlignment="1">
      <alignment horizontal="right" vertical="center" wrapText="1"/>
    </xf>
    <xf numFmtId="0" fontId="8" fillId="5" borderId="48" xfId="0" applyFont="1" applyFill="1" applyBorder="1" applyAlignment="1">
      <alignment horizontal="right" vertical="center" wrapText="1"/>
    </xf>
    <xf numFmtId="0" fontId="9" fillId="25" borderId="37" xfId="3" applyFont="1" applyFill="1" applyBorder="1" applyAlignment="1">
      <alignment horizontal="left" vertical="center" wrapText="1"/>
    </xf>
    <xf numFmtId="0" fontId="9" fillId="25" borderId="34" xfId="3" applyFont="1" applyFill="1" applyBorder="1" applyAlignment="1">
      <alignment horizontal="left" vertical="center" wrapText="1"/>
    </xf>
    <xf numFmtId="0" fontId="20" fillId="10" borderId="23" xfId="0" applyFont="1" applyFill="1" applyBorder="1" applyAlignment="1">
      <alignment horizontal="left" vertical="center"/>
    </xf>
    <xf numFmtId="0" fontId="20" fillId="10" borderId="36" xfId="0" applyFont="1" applyFill="1" applyBorder="1" applyAlignment="1">
      <alignment horizontal="left" vertical="center"/>
    </xf>
    <xf numFmtId="0" fontId="20" fillId="10" borderId="31" xfId="0" applyFont="1" applyFill="1" applyBorder="1" applyAlignment="1">
      <alignment horizontal="left" vertical="center"/>
    </xf>
    <xf numFmtId="0" fontId="21" fillId="8" borderId="31" xfId="3" applyFont="1" applyFill="1" applyBorder="1" applyAlignment="1">
      <alignment horizontal="left" vertical="center" wrapText="1"/>
    </xf>
    <xf numFmtId="0" fontId="21" fillId="8" borderId="14" xfId="3" applyFont="1" applyFill="1" applyBorder="1" applyAlignment="1">
      <alignment horizontal="left" vertical="center" wrapText="1"/>
    </xf>
    <xf numFmtId="0" fontId="62" fillId="5" borderId="23" xfId="1" applyNumberFormat="1" applyFont="1" applyFill="1" applyBorder="1" applyAlignment="1" applyProtection="1">
      <alignment horizontal="center" vertical="center" wrapText="1"/>
    </xf>
    <xf numFmtId="165" fontId="24" fillId="0" borderId="23" xfId="1" applyFont="1" applyBorder="1" applyAlignment="1" applyProtection="1">
      <alignment horizontal="left" vertical="center" wrapText="1"/>
      <protection locked="0"/>
    </xf>
    <xf numFmtId="165" fontId="24" fillId="0" borderId="36" xfId="1" applyFont="1" applyBorder="1" applyAlignment="1" applyProtection="1">
      <alignment horizontal="left" vertical="center" wrapText="1"/>
      <protection locked="0"/>
    </xf>
    <xf numFmtId="0" fontId="9" fillId="25" borderId="23" xfId="3" applyFont="1" applyFill="1" applyBorder="1" applyAlignment="1">
      <alignment vertical="center" wrapText="1"/>
    </xf>
    <xf numFmtId="0" fontId="9" fillId="25" borderId="31" xfId="3" applyFont="1" applyFill="1" applyBorder="1" applyAlignment="1">
      <alignment vertical="center" wrapText="1"/>
    </xf>
    <xf numFmtId="0" fontId="9" fillId="25" borderId="23" xfId="3" applyFont="1" applyFill="1" applyBorder="1" applyAlignment="1">
      <alignment horizontal="left" vertical="center" wrapText="1"/>
    </xf>
    <xf numFmtId="0" fontId="9" fillId="25" borderId="36" xfId="3" applyFont="1" applyFill="1" applyBorder="1" applyAlignment="1">
      <alignment horizontal="left" vertical="center" wrapText="1"/>
    </xf>
    <xf numFmtId="0" fontId="9" fillId="25" borderId="31" xfId="3" applyFont="1" applyFill="1" applyBorder="1" applyAlignment="1">
      <alignment horizontal="left" vertical="center" wrapText="1"/>
    </xf>
    <xf numFmtId="0" fontId="9" fillId="25" borderId="31" xfId="3" applyFont="1" applyFill="1" applyBorder="1" applyAlignment="1" applyProtection="1">
      <alignment horizontal="left" vertical="center"/>
      <protection locked="0"/>
    </xf>
    <xf numFmtId="0" fontId="20" fillId="10" borderId="14" xfId="0" applyFont="1" applyFill="1" applyBorder="1" applyAlignment="1">
      <alignment horizontal="left" vertical="center"/>
    </xf>
    <xf numFmtId="0" fontId="8" fillId="25" borderId="23" xfId="3" applyFont="1" applyFill="1" applyBorder="1" applyAlignment="1">
      <alignment vertical="center" wrapText="1"/>
    </xf>
    <xf numFmtId="0" fontId="8" fillId="25" borderId="36" xfId="3" applyFont="1" applyFill="1" applyBorder="1" applyAlignment="1">
      <alignment vertical="center" wrapText="1"/>
    </xf>
    <xf numFmtId="0" fontId="76" fillId="24" borderId="27" xfId="3" applyFont="1" applyFill="1" applyBorder="1" applyAlignment="1">
      <alignment horizontal="center" vertical="center" wrapText="1"/>
    </xf>
    <xf numFmtId="0" fontId="76" fillId="24" borderId="64" xfId="3" applyFont="1" applyFill="1" applyBorder="1" applyAlignment="1">
      <alignment horizontal="center" vertical="center" wrapText="1"/>
    </xf>
    <xf numFmtId="0" fontId="8" fillId="8" borderId="23" xfId="3" applyFont="1" applyFill="1" applyBorder="1" applyAlignment="1">
      <alignment vertical="center" wrapText="1"/>
    </xf>
    <xf numFmtId="0" fontId="8" fillId="8" borderId="31" xfId="3" applyFont="1" applyFill="1" applyBorder="1" applyAlignment="1">
      <alignment vertical="center" wrapText="1"/>
    </xf>
    <xf numFmtId="0" fontId="80" fillId="8" borderId="23" xfId="3" applyFont="1" applyFill="1" applyBorder="1" applyAlignment="1">
      <alignment vertical="center" wrapText="1"/>
    </xf>
    <xf numFmtId="0" fontId="80" fillId="8" borderId="31" xfId="3" applyFont="1" applyFill="1" applyBorder="1" applyAlignment="1">
      <alignment vertical="center" wrapText="1"/>
    </xf>
    <xf numFmtId="0" fontId="8" fillId="25" borderId="23" xfId="3" applyFont="1" applyFill="1" applyBorder="1" applyAlignment="1">
      <alignment horizontal="left" vertical="center" wrapText="1"/>
    </xf>
    <xf numFmtId="0" fontId="8" fillId="25" borderId="31" xfId="3" applyFont="1" applyFill="1" applyBorder="1" applyAlignment="1">
      <alignment horizontal="left" vertical="center" wrapText="1"/>
    </xf>
    <xf numFmtId="0" fontId="80" fillId="25" borderId="31" xfId="3" applyFont="1" applyFill="1" applyBorder="1" applyAlignment="1">
      <alignment vertical="center" wrapText="1"/>
    </xf>
    <xf numFmtId="0" fontId="9" fillId="8" borderId="31" xfId="3" applyFont="1" applyFill="1" applyBorder="1" applyAlignment="1">
      <alignment vertical="center" wrapText="1"/>
    </xf>
    <xf numFmtId="0" fontId="8" fillId="9" borderId="51" xfId="3" applyFont="1" applyFill="1" applyBorder="1" applyAlignment="1">
      <alignment horizontal="left" vertical="center" wrapText="1"/>
    </xf>
    <xf numFmtId="0" fontId="8" fillId="9" borderId="20" xfId="3" applyFont="1" applyFill="1" applyBorder="1" applyAlignment="1">
      <alignment horizontal="left" vertical="center" wrapText="1"/>
    </xf>
    <xf numFmtId="0" fontId="17" fillId="4" borderId="34" xfId="1" applyNumberFormat="1" applyFont="1" applyFill="1" applyBorder="1" applyAlignment="1" applyProtection="1">
      <alignment horizontal="center" vertical="center" wrapText="1"/>
    </xf>
    <xf numFmtId="0" fontId="17" fillId="4" borderId="52" xfId="1" applyNumberFormat="1" applyFont="1" applyFill="1" applyBorder="1" applyAlignment="1" applyProtection="1">
      <alignment horizontal="center" vertical="center" wrapText="1"/>
    </xf>
    <xf numFmtId="0" fontId="17" fillId="4" borderId="39" xfId="1" applyNumberFormat="1" applyFont="1" applyFill="1" applyBorder="1" applyAlignment="1" applyProtection="1">
      <alignment horizontal="center" vertical="center" wrapText="1"/>
    </xf>
    <xf numFmtId="0" fontId="80" fillId="8" borderId="36" xfId="3" applyFont="1" applyFill="1" applyBorder="1" applyAlignment="1">
      <alignment vertical="center" wrapText="1"/>
    </xf>
    <xf numFmtId="0" fontId="36" fillId="25" borderId="36" xfId="3" applyFont="1" applyFill="1" applyBorder="1" applyAlignment="1" applyProtection="1">
      <alignment horizontal="center" vertical="center"/>
      <protection locked="0"/>
    </xf>
    <xf numFmtId="0" fontId="30" fillId="8" borderId="14" xfId="3" applyFont="1" applyFill="1" applyBorder="1" applyAlignment="1">
      <alignment horizontal="left" vertical="center" wrapText="1"/>
    </xf>
    <xf numFmtId="0" fontId="9" fillId="9" borderId="31" xfId="0" applyFont="1" applyFill="1" applyBorder="1" applyAlignment="1">
      <alignment horizontal="center" vertical="center" wrapText="1"/>
    </xf>
    <xf numFmtId="0" fontId="9" fillId="9" borderId="22" xfId="0" applyFont="1" applyFill="1" applyBorder="1" applyAlignment="1">
      <alignment horizontal="center" vertical="center" wrapText="1"/>
    </xf>
    <xf numFmtId="0" fontId="30" fillId="25" borderId="23" xfId="3" applyFont="1" applyFill="1" applyBorder="1" applyAlignment="1" applyProtection="1">
      <alignment horizontal="left" vertical="center" wrapText="1"/>
      <protection locked="0"/>
    </xf>
    <xf numFmtId="0" fontId="30" fillId="25" borderId="31" xfId="3" applyFont="1" applyFill="1" applyBorder="1" applyAlignment="1" applyProtection="1">
      <alignment horizontal="left" vertical="center"/>
      <protection locked="0"/>
    </xf>
    <xf numFmtId="0" fontId="19" fillId="8" borderId="23" xfId="0" applyFont="1" applyFill="1" applyBorder="1" applyAlignment="1" applyProtection="1">
      <alignment horizontal="left" vertical="center" wrapText="1"/>
      <protection locked="0"/>
    </xf>
    <xf numFmtId="0" fontId="19" fillId="8" borderId="31" xfId="0" applyFont="1" applyFill="1" applyBorder="1" applyAlignment="1" applyProtection="1">
      <alignment horizontal="left" vertical="center"/>
      <protection locked="0"/>
    </xf>
    <xf numFmtId="0" fontId="30" fillId="25" borderId="23" xfId="3" applyFont="1" applyFill="1" applyBorder="1" applyAlignment="1">
      <alignment horizontal="left" vertical="center" wrapText="1"/>
    </xf>
    <xf numFmtId="0" fontId="30" fillId="25" borderId="31" xfId="3" applyFont="1" applyFill="1" applyBorder="1" applyAlignment="1">
      <alignment horizontal="left" vertical="center" wrapText="1"/>
    </xf>
    <xf numFmtId="49" fontId="8" fillId="9" borderId="45" xfId="3" applyNumberFormat="1" applyFont="1" applyFill="1" applyBorder="1" applyAlignment="1">
      <alignment horizontal="left" vertical="center"/>
    </xf>
    <xf numFmtId="49" fontId="8" fillId="9" borderId="19" xfId="3" applyNumberFormat="1" applyFont="1" applyFill="1" applyBorder="1" applyAlignment="1">
      <alignment horizontal="left" vertical="center"/>
    </xf>
    <xf numFmtId="0" fontId="8" fillId="9" borderId="31" xfId="0" applyFont="1" applyFill="1" applyBorder="1" applyAlignment="1">
      <alignment horizontal="left" vertical="center" wrapText="1"/>
    </xf>
    <xf numFmtId="0" fontId="9" fillId="8" borderId="36" xfId="3" applyFont="1" applyFill="1" applyBorder="1" applyAlignment="1" applyProtection="1">
      <alignment horizontal="left" vertical="center" wrapText="1"/>
      <protection locked="0"/>
    </xf>
    <xf numFmtId="0" fontId="9" fillId="8" borderId="36" xfId="3" applyFont="1" applyFill="1" applyBorder="1" applyAlignment="1" applyProtection="1">
      <alignment horizontal="left" vertical="center"/>
      <protection locked="0"/>
    </xf>
    <xf numFmtId="0" fontId="9" fillId="8" borderId="31" xfId="3" applyFont="1" applyFill="1" applyBorder="1" applyAlignment="1" applyProtection="1">
      <alignment horizontal="left" vertical="center"/>
      <protection locked="0"/>
    </xf>
    <xf numFmtId="0" fontId="30" fillId="25" borderId="36" xfId="3" applyFont="1" applyFill="1" applyBorder="1" applyAlignment="1" applyProtection="1">
      <alignment horizontal="left" vertical="center" wrapText="1"/>
      <protection locked="0"/>
    </xf>
    <xf numFmtId="0" fontId="30" fillId="25" borderId="31" xfId="3" applyFont="1" applyFill="1" applyBorder="1" applyAlignment="1" applyProtection="1">
      <alignment horizontal="left" vertical="center" wrapText="1"/>
      <protection locked="0"/>
    </xf>
    <xf numFmtId="0" fontId="30" fillId="8" borderId="36" xfId="3" applyFont="1" applyFill="1" applyBorder="1" applyAlignment="1">
      <alignment horizontal="left" vertical="center" wrapText="1"/>
    </xf>
    <xf numFmtId="0" fontId="30" fillId="8" borderId="31" xfId="3" applyFont="1" applyFill="1" applyBorder="1" applyAlignment="1">
      <alignment horizontal="left" vertical="center" wrapText="1"/>
    </xf>
    <xf numFmtId="0" fontId="35" fillId="25" borderId="23" xfId="3" applyFont="1" applyFill="1" applyBorder="1" applyAlignment="1">
      <alignment horizontal="center" vertical="center" wrapText="1"/>
    </xf>
    <xf numFmtId="0" fontId="35" fillId="25" borderId="31" xfId="3" applyFont="1" applyFill="1" applyBorder="1" applyAlignment="1">
      <alignment horizontal="center" vertical="center" wrapText="1"/>
    </xf>
    <xf numFmtId="0" fontId="35" fillId="8" borderId="23" xfId="3" applyFont="1" applyFill="1" applyBorder="1" applyAlignment="1">
      <alignment horizontal="center" vertical="center" wrapText="1"/>
    </xf>
    <xf numFmtId="0" fontId="35" fillId="8" borderId="31" xfId="3" applyFont="1" applyFill="1" applyBorder="1" applyAlignment="1">
      <alignment horizontal="center" vertical="center" wrapText="1"/>
    </xf>
    <xf numFmtId="0" fontId="9" fillId="25" borderId="31" xfId="3" applyFont="1" applyFill="1" applyBorder="1" applyAlignment="1" applyProtection="1">
      <alignment horizontal="left" vertical="center" wrapText="1"/>
      <protection locked="0"/>
    </xf>
    <xf numFmtId="0" fontId="30" fillId="8" borderId="23" xfId="3" applyFont="1" applyFill="1" applyBorder="1" applyAlignment="1" applyProtection="1">
      <alignment horizontal="left" vertical="center" wrapText="1"/>
      <protection locked="0"/>
    </xf>
    <xf numFmtId="0" fontId="30" fillId="8" borderId="36" xfId="3" applyFont="1" applyFill="1" applyBorder="1" applyAlignment="1" applyProtection="1">
      <alignment horizontal="left" vertical="center"/>
      <protection locked="0"/>
    </xf>
    <xf numFmtId="0" fontId="30" fillId="8" borderId="31" xfId="3" applyFont="1" applyFill="1" applyBorder="1" applyAlignment="1" applyProtection="1">
      <alignment horizontal="left" vertical="center"/>
      <protection locked="0"/>
    </xf>
    <xf numFmtId="0" fontId="35" fillId="8" borderId="36" xfId="3" applyFont="1" applyFill="1" applyBorder="1" applyAlignment="1">
      <alignment horizontal="center" vertical="center" wrapText="1"/>
    </xf>
    <xf numFmtId="0" fontId="10" fillId="25" borderId="23" xfId="3" applyFont="1" applyFill="1" applyBorder="1" applyAlignment="1">
      <alignment vertical="center" wrapText="1"/>
    </xf>
    <xf numFmtId="0" fontId="10" fillId="25" borderId="36" xfId="3" applyFont="1" applyFill="1" applyBorder="1" applyAlignment="1">
      <alignment vertical="center" wrapText="1"/>
    </xf>
    <xf numFmtId="0" fontId="10" fillId="25" borderId="31" xfId="3" applyFont="1" applyFill="1" applyBorder="1" applyAlignment="1">
      <alignment vertical="center" wrapText="1"/>
    </xf>
    <xf numFmtId="0" fontId="10" fillId="8" borderId="23" xfId="3" applyFont="1" applyFill="1" applyBorder="1" applyAlignment="1">
      <alignment vertical="center" wrapText="1"/>
    </xf>
    <xf numFmtId="0" fontId="10" fillId="8" borderId="36" xfId="3" applyFont="1" applyFill="1" applyBorder="1" applyAlignment="1">
      <alignment vertical="center" wrapText="1"/>
    </xf>
    <xf numFmtId="0" fontId="10" fillId="8" borderId="31" xfId="3" applyFont="1" applyFill="1" applyBorder="1" applyAlignment="1">
      <alignment vertical="center" wrapText="1"/>
    </xf>
    <xf numFmtId="0" fontId="9" fillId="8" borderId="23" xfId="3" applyFont="1" applyFill="1" applyBorder="1" applyAlignment="1" applyProtection="1">
      <alignment horizontal="left" vertical="center" wrapText="1"/>
      <protection locked="0"/>
    </xf>
    <xf numFmtId="0" fontId="55" fillId="24" borderId="25" xfId="3" applyFont="1" applyFill="1" applyBorder="1" applyAlignment="1">
      <alignment horizontal="center" vertical="center" wrapText="1"/>
    </xf>
    <xf numFmtId="0" fontId="10" fillId="8" borderId="23" xfId="3" applyFont="1" applyFill="1" applyBorder="1" applyAlignment="1">
      <alignment horizontal="left" vertical="center" wrapText="1"/>
    </xf>
    <xf numFmtId="0" fontId="10" fillId="8" borderId="36" xfId="3" applyFont="1" applyFill="1" applyBorder="1" applyAlignment="1">
      <alignment horizontal="left" vertical="center" wrapText="1"/>
    </xf>
    <xf numFmtId="0" fontId="10" fillId="8" borderId="31" xfId="3" applyFont="1" applyFill="1" applyBorder="1" applyAlignment="1">
      <alignment horizontal="left" vertical="center" wrapText="1"/>
    </xf>
    <xf numFmtId="0" fontId="8" fillId="25" borderId="36" xfId="3" applyFont="1" applyFill="1" applyBorder="1" applyAlignment="1">
      <alignment horizontal="left" vertical="center" wrapText="1"/>
    </xf>
    <xf numFmtId="0" fontId="80" fillId="25" borderId="23" xfId="3" applyFont="1" applyFill="1" applyBorder="1" applyAlignment="1">
      <alignment horizontal="left" vertical="center" wrapText="1"/>
    </xf>
    <xf numFmtId="0" fontId="80" fillId="25" borderId="36" xfId="3" applyFont="1" applyFill="1" applyBorder="1" applyAlignment="1">
      <alignment horizontal="left" vertical="center" wrapText="1"/>
    </xf>
    <xf numFmtId="0" fontId="80" fillId="25" borderId="31" xfId="3" applyFont="1" applyFill="1" applyBorder="1" applyAlignment="1">
      <alignment horizontal="left" vertical="center" wrapText="1"/>
    </xf>
    <xf numFmtId="0" fontId="80" fillId="8" borderId="23" xfId="3" applyFont="1" applyFill="1" applyBorder="1" applyAlignment="1">
      <alignment horizontal="left" vertical="center" wrapText="1"/>
    </xf>
    <xf numFmtId="0" fontId="80" fillId="8" borderId="36" xfId="3" applyFont="1" applyFill="1" applyBorder="1" applyAlignment="1">
      <alignment horizontal="left" vertical="center" wrapText="1"/>
    </xf>
    <xf numFmtId="0" fontId="80" fillId="8" borderId="31" xfId="3" applyFont="1" applyFill="1" applyBorder="1" applyAlignment="1">
      <alignment horizontal="left" vertical="center" wrapText="1"/>
    </xf>
    <xf numFmtId="0" fontId="30" fillId="8" borderId="23" xfId="3" applyFont="1" applyFill="1" applyBorder="1" applyAlignment="1">
      <alignment horizontal="left" vertical="center" wrapText="1"/>
    </xf>
    <xf numFmtId="0" fontId="13" fillId="12" borderId="25" xfId="0" applyFont="1" applyFill="1" applyBorder="1" applyAlignment="1">
      <alignment horizontal="center"/>
    </xf>
    <xf numFmtId="0" fontId="8" fillId="9" borderId="31" xfId="0" applyFont="1" applyFill="1" applyBorder="1" applyAlignment="1">
      <alignment horizontal="center" vertical="center" wrapText="1"/>
    </xf>
    <xf numFmtId="0" fontId="9" fillId="9" borderId="22" xfId="0" applyFont="1" applyFill="1" applyBorder="1" applyAlignment="1">
      <alignment horizontal="center" vertical="center"/>
    </xf>
    <xf numFmtId="0" fontId="23" fillId="25" borderId="31" xfId="3" applyFont="1" applyFill="1" applyBorder="1" applyAlignment="1">
      <alignment vertical="center" wrapText="1"/>
    </xf>
    <xf numFmtId="0" fontId="10" fillId="25" borderId="23" xfId="3" applyFont="1" applyFill="1" applyBorder="1" applyAlignment="1">
      <alignment horizontal="left" vertical="center" wrapText="1"/>
    </xf>
    <xf numFmtId="0" fontId="10" fillId="25" borderId="31" xfId="3" applyFont="1" applyFill="1" applyBorder="1" applyAlignment="1">
      <alignment horizontal="left" vertical="center" wrapText="1"/>
    </xf>
    <xf numFmtId="0" fontId="55" fillId="24" borderId="31" xfId="3" applyFont="1" applyFill="1" applyBorder="1" applyAlignment="1">
      <alignment horizontal="center" vertical="center" wrapText="1"/>
    </xf>
    <xf numFmtId="0" fontId="20" fillId="23" borderId="41" xfId="3" applyFont="1" applyFill="1" applyBorder="1" applyAlignment="1">
      <alignment horizontal="center" vertical="center" wrapText="1"/>
    </xf>
    <xf numFmtId="0" fontId="21" fillId="8" borderId="36" xfId="3" applyFont="1" applyFill="1" applyBorder="1" applyAlignment="1">
      <alignment vertical="center" wrapText="1"/>
    </xf>
    <xf numFmtId="0" fontId="21" fillId="8" borderId="31" xfId="3" applyFont="1" applyFill="1" applyBorder="1" applyAlignment="1">
      <alignment vertical="center" wrapText="1"/>
    </xf>
    <xf numFmtId="0" fontId="80" fillId="8" borderId="14" xfId="3" applyFont="1" applyFill="1" applyBorder="1" applyAlignment="1">
      <alignment vertical="center" wrapText="1"/>
    </xf>
    <xf numFmtId="0" fontId="62" fillId="5" borderId="14" xfId="1" applyNumberFormat="1" applyFont="1" applyFill="1" applyBorder="1" applyAlignment="1" applyProtection="1">
      <alignment horizontal="center" vertical="center" wrapText="1"/>
    </xf>
    <xf numFmtId="0" fontId="9" fillId="8" borderId="31" xfId="3" applyFont="1" applyFill="1" applyBorder="1" applyAlignment="1" applyProtection="1">
      <alignment horizontal="left" vertical="center" wrapText="1"/>
      <protection locked="0"/>
    </xf>
    <xf numFmtId="0" fontId="96" fillId="8" borderId="14" xfId="0" applyNumberFormat="1" applyFont="1" applyFill="1" applyBorder="1" applyAlignment="1">
      <alignment horizontal="center" vertical="center" wrapText="1"/>
    </xf>
    <xf numFmtId="165" fontId="24" fillId="0" borderId="31" xfId="1" applyFont="1" applyBorder="1" applyAlignment="1" applyProtection="1">
      <alignment horizontal="left" vertical="center" wrapText="1"/>
      <protection locked="0"/>
    </xf>
    <xf numFmtId="0" fontId="99" fillId="8" borderId="23" xfId="3" applyFont="1" applyFill="1" applyBorder="1" applyAlignment="1">
      <alignment horizontal="left" vertical="center" wrapText="1"/>
    </xf>
    <xf numFmtId="0" fontId="99" fillId="8" borderId="36" xfId="3" applyFont="1" applyFill="1" applyBorder="1" applyAlignment="1">
      <alignment horizontal="left" vertical="center" wrapText="1"/>
    </xf>
    <xf numFmtId="0" fontId="99" fillId="8" borderId="31" xfId="3" applyFont="1" applyFill="1" applyBorder="1" applyAlignment="1">
      <alignment horizontal="left" vertical="center" wrapText="1"/>
    </xf>
    <xf numFmtId="0" fontId="8" fillId="8" borderId="36" xfId="3" applyFont="1" applyFill="1" applyBorder="1" applyAlignment="1">
      <alignment horizontal="left" vertical="center" wrapText="1"/>
    </xf>
    <xf numFmtId="0" fontId="8" fillId="25" borderId="31" xfId="3" applyFont="1" applyFill="1" applyBorder="1" applyAlignment="1">
      <alignment vertical="center" wrapText="1"/>
    </xf>
    <xf numFmtId="0" fontId="8" fillId="8" borderId="36" xfId="3" applyFont="1" applyFill="1" applyBorder="1" applyAlignment="1">
      <alignment vertical="center" wrapText="1"/>
    </xf>
    <xf numFmtId="0" fontId="9" fillId="8" borderId="23" xfId="3" applyFont="1" applyFill="1" applyBorder="1" applyAlignment="1">
      <alignment horizontal="left" vertical="center" wrapText="1"/>
    </xf>
    <xf numFmtId="0" fontId="9" fillId="8" borderId="14" xfId="3" applyFont="1" applyFill="1" applyBorder="1" applyAlignment="1">
      <alignment horizontal="left" vertical="center" wrapText="1"/>
    </xf>
    <xf numFmtId="0" fontId="9" fillId="9" borderId="16" xfId="0" applyFont="1" applyFill="1" applyBorder="1" applyAlignment="1">
      <alignment horizontal="left" vertical="center" wrapText="1"/>
    </xf>
    <xf numFmtId="0" fontId="9" fillId="9" borderId="20" xfId="0" applyFont="1" applyFill="1" applyBorder="1" applyAlignment="1">
      <alignment horizontal="left" vertical="center" wrapText="1"/>
    </xf>
    <xf numFmtId="0" fontId="80" fillId="25" borderId="14" xfId="0" applyFont="1" applyFill="1" applyBorder="1" applyAlignment="1">
      <alignment horizontal="left" vertical="center" wrapText="1"/>
    </xf>
    <xf numFmtId="0" fontId="80" fillId="25" borderId="14" xfId="3" applyFont="1" applyFill="1" applyBorder="1" applyAlignment="1">
      <alignment horizontal="left" vertical="center" wrapText="1"/>
    </xf>
    <xf numFmtId="0" fontId="9" fillId="25" borderId="23" xfId="3" applyFont="1" applyFill="1" applyBorder="1" applyAlignment="1" applyProtection="1">
      <alignment horizontal="center" vertical="center"/>
      <protection locked="0"/>
    </xf>
    <xf numFmtId="0" fontId="9" fillId="25" borderId="31" xfId="3" applyFont="1" applyFill="1" applyBorder="1" applyAlignment="1" applyProtection="1">
      <alignment horizontal="center" vertical="center"/>
      <protection locked="0"/>
    </xf>
    <xf numFmtId="0" fontId="26" fillId="4" borderId="14" xfId="1" applyNumberFormat="1" applyFont="1" applyFill="1" applyBorder="1" applyAlignment="1" applyProtection="1">
      <alignment horizontal="center" vertical="center" wrapText="1"/>
    </xf>
    <xf numFmtId="165" fontId="24" fillId="0" borderId="37" xfId="1" applyFont="1" applyBorder="1" applyAlignment="1" applyProtection="1">
      <alignment horizontal="left" vertical="center" wrapText="1"/>
      <protection locked="0"/>
    </xf>
    <xf numFmtId="165" fontId="24" fillId="0" borderId="44" xfId="1" applyFont="1" applyBorder="1" applyAlignment="1" applyProtection="1">
      <alignment horizontal="left" vertical="center" wrapText="1"/>
      <protection locked="0"/>
    </xf>
    <xf numFmtId="0" fontId="9" fillId="9" borderId="21" xfId="0" applyFont="1" applyFill="1" applyBorder="1" applyAlignment="1">
      <alignment horizontal="center" vertical="center" wrapText="1"/>
    </xf>
    <xf numFmtId="0" fontId="8" fillId="9" borderId="59" xfId="0" applyFont="1" applyFill="1" applyBorder="1" applyAlignment="1">
      <alignment horizontal="center" vertical="center" wrapText="1"/>
    </xf>
    <xf numFmtId="0" fontId="8" fillId="9" borderId="41" xfId="0" applyFont="1" applyFill="1" applyBorder="1" applyAlignment="1">
      <alignment horizontal="center" vertical="center"/>
    </xf>
    <xf numFmtId="0" fontId="9" fillId="9" borderId="59" xfId="0" applyFont="1" applyFill="1" applyBorder="1" applyAlignment="1">
      <alignment horizontal="center" vertical="center" wrapText="1"/>
    </xf>
    <xf numFmtId="0" fontId="9" fillId="9" borderId="41" xfId="0" applyFont="1" applyFill="1" applyBorder="1" applyAlignment="1">
      <alignment horizontal="center" vertical="center"/>
    </xf>
    <xf numFmtId="0" fontId="9" fillId="25" borderId="14" xfId="3" applyFont="1" applyFill="1" applyBorder="1" applyAlignment="1" applyProtection="1">
      <alignment horizontal="center" vertical="center"/>
      <protection locked="0"/>
    </xf>
    <xf numFmtId="0" fontId="9" fillId="25" borderId="14" xfId="0" applyFont="1" applyFill="1" applyBorder="1" applyAlignment="1" applyProtection="1">
      <alignment horizontal="left" vertical="center" wrapText="1"/>
      <protection locked="0"/>
    </xf>
    <xf numFmtId="0" fontId="13" fillId="12" borderId="24" xfId="0" applyFont="1" applyFill="1" applyBorder="1" applyAlignment="1">
      <alignment horizontal="center"/>
    </xf>
    <xf numFmtId="0" fontId="8" fillId="9" borderId="41" xfId="0" applyFont="1" applyFill="1" applyBorder="1" applyAlignment="1">
      <alignment horizontal="center" vertical="center" wrapText="1"/>
    </xf>
    <xf numFmtId="0" fontId="8" fillId="9" borderId="58" xfId="0" applyFont="1" applyFill="1" applyBorder="1" applyAlignment="1">
      <alignment horizontal="left" vertical="center"/>
    </xf>
    <xf numFmtId="0" fontId="8" fillId="9" borderId="40" xfId="0" applyFont="1" applyFill="1" applyBorder="1" applyAlignment="1">
      <alignment horizontal="left" vertical="center"/>
    </xf>
    <xf numFmtId="0" fontId="23" fillId="25" borderId="14" xfId="3" applyFont="1" applyFill="1" applyBorder="1" applyAlignment="1">
      <alignment horizontal="left" vertical="center" wrapText="1"/>
    </xf>
    <xf numFmtId="0" fontId="8" fillId="9" borderId="68" xfId="0" applyFont="1" applyFill="1" applyBorder="1" applyAlignment="1">
      <alignment horizontal="left" vertical="center"/>
    </xf>
    <xf numFmtId="0" fontId="8" fillId="9" borderId="42" xfId="0" applyFont="1" applyFill="1" applyBorder="1" applyAlignment="1">
      <alignment horizontal="left" vertical="center"/>
    </xf>
    <xf numFmtId="0" fontId="20" fillId="10" borderId="59" xfId="0" applyFont="1" applyFill="1" applyBorder="1" applyAlignment="1">
      <alignment horizontal="center" vertical="center"/>
    </xf>
    <xf numFmtId="0" fontId="20" fillId="10" borderId="41" xfId="0" applyFont="1" applyFill="1" applyBorder="1" applyAlignment="1">
      <alignment horizontal="center" vertical="center"/>
    </xf>
    <xf numFmtId="0" fontId="9" fillId="25" borderId="14" xfId="3" applyFont="1" applyFill="1" applyBorder="1" applyAlignment="1" applyProtection="1">
      <alignment horizontal="left" vertical="center" wrapText="1"/>
      <protection locked="0"/>
    </xf>
    <xf numFmtId="0" fontId="23" fillId="25" borderId="23" xfId="3" applyFont="1" applyFill="1" applyBorder="1" applyAlignment="1">
      <alignment horizontal="left" vertical="center" wrapText="1"/>
    </xf>
    <xf numFmtId="0" fontId="23" fillId="25" borderId="31" xfId="3" applyFont="1" applyFill="1" applyBorder="1" applyAlignment="1">
      <alignment horizontal="left" vertical="center" wrapText="1"/>
    </xf>
    <xf numFmtId="0" fontId="9" fillId="9" borderId="41" xfId="0" applyFont="1" applyFill="1" applyBorder="1" applyAlignment="1">
      <alignment horizontal="center" vertical="center" wrapText="1"/>
    </xf>
    <xf numFmtId="0" fontId="8" fillId="9" borderId="31" xfId="0" applyFont="1" applyFill="1" applyBorder="1" applyAlignment="1">
      <alignment horizontal="center" vertical="top" wrapText="1"/>
    </xf>
    <xf numFmtId="0" fontId="8" fillId="9" borderId="22" xfId="0" applyFont="1" applyFill="1" applyBorder="1" applyAlignment="1">
      <alignment horizontal="center" vertical="top"/>
    </xf>
    <xf numFmtId="0" fontId="23" fillId="8" borderId="23" xfId="0" applyFont="1" applyFill="1" applyBorder="1" applyAlignment="1" applyProtection="1">
      <alignment horizontal="center" vertical="center" wrapText="1"/>
      <protection locked="0"/>
    </xf>
    <xf numFmtId="0" fontId="23" fillId="8" borderId="36" xfId="0" applyFont="1" applyFill="1" applyBorder="1" applyAlignment="1" applyProtection="1">
      <alignment horizontal="center" vertical="center" wrapText="1"/>
      <protection locked="0"/>
    </xf>
    <xf numFmtId="0" fontId="23" fillId="8" borderId="31" xfId="0" applyFont="1" applyFill="1" applyBorder="1" applyAlignment="1" applyProtection="1">
      <alignment horizontal="center" vertical="center" wrapText="1"/>
      <protection locked="0"/>
    </xf>
    <xf numFmtId="49" fontId="8" fillId="9" borderId="45" xfId="0" applyNumberFormat="1" applyFont="1" applyFill="1" applyBorder="1" applyAlignment="1">
      <alignment horizontal="left" vertical="center"/>
    </xf>
    <xf numFmtId="0" fontId="8" fillId="9" borderId="31" xfId="0" applyFont="1" applyFill="1" applyBorder="1" applyAlignment="1">
      <alignment horizontal="center" vertical="center"/>
    </xf>
    <xf numFmtId="0" fontId="9" fillId="0" borderId="23" xfId="0" applyFont="1" applyBorder="1" applyAlignment="1" applyProtection="1">
      <alignment horizontal="left" vertical="center" wrapText="1"/>
      <protection locked="0"/>
    </xf>
    <xf numFmtId="0" fontId="9" fillId="0" borderId="36" xfId="0" applyFont="1" applyBorder="1" applyAlignment="1" applyProtection="1">
      <alignment horizontal="left" vertical="center" wrapText="1"/>
      <protection locked="0"/>
    </xf>
    <xf numFmtId="0" fontId="9" fillId="0" borderId="31" xfId="0" applyFont="1" applyBorder="1" applyAlignment="1" applyProtection="1">
      <alignment horizontal="left" vertical="center" wrapText="1"/>
      <protection locked="0"/>
    </xf>
    <xf numFmtId="167" fontId="9" fillId="0" borderId="28" xfId="3" applyNumberFormat="1" applyFont="1" applyBorder="1" applyAlignment="1">
      <alignment horizontal="left" wrapText="1"/>
    </xf>
    <xf numFmtId="167" fontId="9" fillId="0" borderId="29" xfId="3" applyNumberFormat="1" applyFont="1" applyBorder="1" applyAlignment="1">
      <alignment horizontal="left" wrapText="1"/>
    </xf>
    <xf numFmtId="167" fontId="9" fillId="0" borderId="30" xfId="3" applyNumberFormat="1" applyFont="1" applyBorder="1" applyAlignment="1">
      <alignment horizontal="left" wrapText="1"/>
    </xf>
    <xf numFmtId="167" fontId="23" fillId="19" borderId="27" xfId="4" applyNumberFormat="1" applyFont="1" applyFill="1" applyBorder="1" applyAlignment="1">
      <alignment horizontal="center"/>
    </xf>
    <xf numFmtId="167" fontId="23" fillId="19" borderId="3" xfId="4" applyNumberFormat="1" applyFont="1" applyFill="1" applyBorder="1" applyAlignment="1">
      <alignment horizontal="center"/>
    </xf>
    <xf numFmtId="0" fontId="76" fillId="3" borderId="2" xfId="3" applyFont="1" applyFill="1" applyBorder="1" applyAlignment="1">
      <alignment horizontal="left" vertical="center" wrapText="1"/>
    </xf>
    <xf numFmtId="0" fontId="76" fillId="3" borderId="3" xfId="3" applyFont="1" applyFill="1" applyBorder="1" applyAlignment="1">
      <alignment horizontal="left" vertical="center" wrapText="1"/>
    </xf>
    <xf numFmtId="167" fontId="23" fillId="2" borderId="2" xfId="6" applyNumberFormat="1" applyFont="1" applyFill="1" applyBorder="1" applyAlignment="1">
      <alignment horizontal="center" vertical="center"/>
    </xf>
    <xf numFmtId="167" fontId="23" fillId="2" borderId="64" xfId="6" applyNumberFormat="1" applyFont="1" applyFill="1" applyBorder="1" applyAlignment="1">
      <alignment horizontal="center" vertical="center"/>
    </xf>
    <xf numFmtId="167" fontId="23" fillId="17" borderId="27" xfId="5" applyNumberFormat="1" applyFont="1" applyFill="1" applyBorder="1" applyAlignment="1">
      <alignment horizontal="center"/>
    </xf>
    <xf numFmtId="167" fontId="23" fillId="17" borderId="64" xfId="5" applyNumberFormat="1" applyFont="1" applyFill="1" applyBorder="1" applyAlignment="1">
      <alignment horizontal="center"/>
    </xf>
    <xf numFmtId="167" fontId="23" fillId="6" borderId="27" xfId="5" applyNumberFormat="1" applyFont="1" applyFill="1" applyBorder="1" applyAlignment="1">
      <alignment horizontal="center"/>
    </xf>
    <xf numFmtId="167" fontId="23" fillId="6" borderId="64" xfId="5" applyNumberFormat="1" applyFont="1" applyFill="1" applyBorder="1" applyAlignment="1">
      <alignment horizontal="center"/>
    </xf>
  </cellXfs>
  <cellStyles count="8">
    <cellStyle name="Currency" xfId="1" builtinId="4"/>
    <cellStyle name="Gut 2" xfId="6" xr:uid="{00000000-0005-0000-0000-000001000000}"/>
    <cellStyle name="Hyperlink" xfId="7" builtinId="8"/>
    <cellStyle name="Neutral 2" xfId="5" xr:uid="{00000000-0005-0000-0000-000003000000}"/>
    <cellStyle name="Normal" xfId="0" builtinId="0"/>
    <cellStyle name="Percent" xfId="2" builtinId="5"/>
    <cellStyle name="Schlecht 2" xfId="4" xr:uid="{00000000-0005-0000-0000-000006000000}"/>
    <cellStyle name="Standard 2" xfId="3" xr:uid="{00000000-0005-0000-0000-000007000000}"/>
  </cellStyles>
  <dxfs count="428">
    <dxf>
      <font>
        <b/>
        <i val="0"/>
        <color theme="0"/>
      </font>
      <fill>
        <patternFill patternType="gray125">
          <bgColor rgb="FFC00000"/>
        </patternFill>
      </fill>
    </dxf>
    <dxf>
      <font>
        <b/>
        <i val="0"/>
        <color theme="0"/>
      </font>
      <fill>
        <patternFill patternType="gray125">
          <bgColor rgb="FFC00000"/>
        </patternFill>
      </fill>
    </dxf>
    <dxf>
      <font>
        <b/>
        <i val="0"/>
        <color theme="0"/>
      </font>
      <fill>
        <patternFill patternType="gray125">
          <bgColor rgb="FFC00000"/>
        </patternFill>
      </fill>
    </dxf>
    <dxf>
      <font>
        <b/>
        <i val="0"/>
        <color theme="0"/>
      </font>
      <fill>
        <patternFill patternType="gray125">
          <bgColor rgb="FFC00000"/>
        </patternFill>
      </fill>
    </dxf>
    <dxf>
      <font>
        <b/>
        <i val="0"/>
        <color theme="0"/>
      </font>
      <fill>
        <patternFill patternType="gray125">
          <bgColor rgb="FFC00000"/>
        </patternFill>
      </fill>
    </dxf>
    <dxf>
      <fill>
        <patternFill>
          <bgColor theme="0"/>
        </patternFill>
      </fill>
    </dxf>
    <dxf>
      <fill>
        <patternFill>
          <bgColor rgb="FFFF0000"/>
        </patternFill>
      </fill>
    </dxf>
    <dxf>
      <fill>
        <patternFill>
          <bgColor rgb="FFFFC000"/>
        </patternFill>
      </fill>
    </dxf>
    <dxf>
      <fill>
        <patternFill>
          <bgColor rgb="FFFFFF00"/>
        </patternFill>
      </fill>
    </dxf>
    <dxf>
      <font>
        <b/>
        <i val="0"/>
        <strike val="0"/>
      </font>
      <fill>
        <patternFill>
          <bgColor rgb="FF92D050"/>
        </patternFill>
      </fill>
    </dxf>
    <dxf>
      <font>
        <b/>
        <i val="0"/>
        <color rgb="FFC00000"/>
      </font>
      <fill>
        <patternFill>
          <bgColor rgb="FFFF9999"/>
        </patternFill>
      </fill>
    </dxf>
    <dxf>
      <font>
        <b/>
        <i val="0"/>
        <color theme="5" tint="-0.24994659260841701"/>
      </font>
      <fill>
        <patternFill>
          <bgColor theme="5" tint="0.59996337778862885"/>
        </patternFill>
      </fill>
    </dxf>
    <dxf>
      <font>
        <b/>
        <i val="0"/>
        <color theme="7" tint="-0.24994659260841701"/>
      </font>
      <fill>
        <patternFill>
          <bgColor theme="7" tint="0.59996337778862885"/>
        </patternFill>
      </fill>
    </dxf>
    <dxf>
      <font>
        <b/>
        <i val="0"/>
        <color theme="9" tint="-0.24994659260841701"/>
      </font>
      <fill>
        <patternFill>
          <bgColor theme="9" tint="0.59996337778862885"/>
        </patternFill>
      </fill>
    </dxf>
    <dxf>
      <font>
        <color rgb="FF9C0006"/>
      </font>
      <fill>
        <patternFill>
          <bgColor rgb="FFFFC7CE"/>
        </patternFill>
      </fill>
    </dxf>
    <dxf>
      <border>
        <left style="thin">
          <color rgb="FF9C0006"/>
        </left>
        <right style="thin">
          <color rgb="FF9C0006"/>
        </right>
        <top style="thin">
          <color rgb="FF9C0006"/>
        </top>
        <bottom style="thin">
          <color rgb="FF9C0006"/>
        </bottom>
      </border>
    </dxf>
    <dxf>
      <font>
        <b/>
        <i val="0"/>
        <color rgb="FFC00000"/>
      </font>
      <border>
        <vertical/>
        <horizontal/>
      </border>
    </dxf>
    <dxf>
      <font>
        <b val="0"/>
        <i/>
        <color theme="4"/>
      </font>
      <fill>
        <patternFill>
          <bgColor theme="0"/>
        </patternFill>
      </fill>
    </dxf>
    <dxf>
      <font>
        <color rgb="FF9C0006"/>
      </font>
      <fill>
        <patternFill>
          <bgColor rgb="FFFFC7CE"/>
        </patternFill>
      </fill>
    </dxf>
    <dxf>
      <font>
        <color rgb="FF9C0006"/>
      </font>
      <fill>
        <patternFill>
          <bgColor rgb="FFFFC7CE"/>
        </patternFill>
      </fill>
    </dxf>
    <dxf>
      <border>
        <left style="thin">
          <color rgb="FF9C0006"/>
        </left>
        <right style="thin">
          <color rgb="FF9C0006"/>
        </right>
        <top style="thin">
          <color rgb="FF9C0006"/>
        </top>
        <bottom style="thin">
          <color rgb="FF9C0006"/>
        </bottom>
      </border>
    </dxf>
    <dxf>
      <font>
        <b/>
        <i val="0"/>
        <color rgb="FFC00000"/>
      </font>
      <border>
        <vertical/>
        <horizontal/>
      </border>
    </dxf>
    <dxf>
      <font>
        <b val="0"/>
        <i/>
        <color theme="4"/>
      </font>
      <fill>
        <patternFill>
          <bgColor theme="0"/>
        </patternFill>
      </fill>
    </dxf>
    <dxf>
      <font>
        <color rgb="FF9C0006"/>
      </font>
      <fill>
        <patternFill>
          <bgColor rgb="FFFFC7CE"/>
        </patternFill>
      </fill>
    </dxf>
    <dxf>
      <font>
        <color rgb="FF9C0006"/>
      </font>
      <fill>
        <patternFill>
          <bgColor rgb="FFFFC7CE"/>
        </patternFill>
      </fill>
    </dxf>
    <dxf>
      <border>
        <left style="thin">
          <color rgb="FF9C0006"/>
        </left>
        <right style="thin">
          <color rgb="FF9C0006"/>
        </right>
        <top style="thin">
          <color rgb="FF9C0006"/>
        </top>
        <bottom style="thin">
          <color rgb="FF9C0006"/>
        </bottom>
      </border>
    </dxf>
    <dxf>
      <font>
        <b/>
        <i val="0"/>
        <color rgb="FFC00000"/>
      </font>
      <border>
        <vertical/>
        <horizontal/>
      </border>
    </dxf>
    <dxf>
      <font>
        <b val="0"/>
        <i/>
        <color theme="4"/>
      </font>
      <fill>
        <patternFill>
          <bgColor theme="0"/>
        </patternFill>
      </fill>
    </dxf>
    <dxf>
      <font>
        <color rgb="FF9C0006"/>
      </font>
      <fill>
        <patternFill>
          <bgColor rgb="FFFFC7CE"/>
        </patternFill>
      </fill>
    </dxf>
    <dxf>
      <font>
        <color theme="0" tint="-0.14996795556505021"/>
      </font>
    </dxf>
    <dxf>
      <font>
        <color theme="5"/>
      </font>
      <fill>
        <patternFill>
          <bgColor theme="6" tint="0.59996337778862885"/>
        </patternFill>
      </fill>
    </dxf>
    <dxf>
      <font>
        <color rgb="FFC00000"/>
      </font>
    </dxf>
    <dxf>
      <font>
        <color theme="8"/>
      </font>
    </dxf>
    <dxf>
      <font>
        <color theme="0" tint="-0.14996795556505021"/>
      </font>
    </dxf>
    <dxf>
      <font>
        <color theme="5"/>
      </font>
      <fill>
        <patternFill>
          <bgColor theme="6" tint="0.59996337778862885"/>
        </patternFill>
      </fill>
    </dxf>
    <dxf>
      <font>
        <color rgb="FF9C0006"/>
      </font>
      <fill>
        <patternFill>
          <bgColor rgb="FFFFC7CE"/>
        </patternFill>
      </fill>
    </dxf>
    <dxf>
      <border>
        <left style="thin">
          <color rgb="FF9C0006"/>
        </left>
        <right style="thin">
          <color rgb="FF9C0006"/>
        </right>
        <top style="thin">
          <color rgb="FF9C0006"/>
        </top>
        <bottom style="thin">
          <color rgb="FF9C0006"/>
        </bottom>
      </border>
    </dxf>
    <dxf>
      <font>
        <b/>
        <i val="0"/>
        <color rgb="FFC00000"/>
      </font>
      <border>
        <vertical/>
        <horizontal/>
      </border>
    </dxf>
    <dxf>
      <font>
        <b val="0"/>
        <i/>
        <color theme="4"/>
      </font>
      <fill>
        <patternFill>
          <bgColor theme="0"/>
        </patternFill>
      </fill>
    </dxf>
    <dxf>
      <font>
        <color rgb="FF9C0006"/>
      </font>
      <fill>
        <patternFill>
          <bgColor rgb="FFFFC7CE"/>
        </patternFill>
      </fill>
    </dxf>
    <dxf>
      <font>
        <color rgb="FF9C0006"/>
      </font>
      <fill>
        <patternFill>
          <bgColor rgb="FFFFC7CE"/>
        </patternFill>
      </fill>
    </dxf>
    <dxf>
      <border>
        <left style="thin">
          <color rgb="FF9C0006"/>
        </left>
        <right style="thin">
          <color rgb="FF9C0006"/>
        </right>
        <top style="thin">
          <color rgb="FF9C0006"/>
        </top>
        <bottom style="thin">
          <color rgb="FF9C0006"/>
        </bottom>
      </border>
    </dxf>
    <dxf>
      <font>
        <b/>
        <i val="0"/>
        <color rgb="FFC00000"/>
      </font>
      <border>
        <vertical/>
        <horizontal/>
      </border>
    </dxf>
    <dxf>
      <font>
        <b val="0"/>
        <i/>
        <color theme="4"/>
      </font>
      <fill>
        <patternFill>
          <bgColor theme="0"/>
        </patternFill>
      </fill>
    </dxf>
    <dxf>
      <font>
        <color rgb="FF9C0006"/>
      </font>
      <fill>
        <patternFill>
          <bgColor rgb="FFFFC7CE"/>
        </patternFill>
      </fill>
    </dxf>
    <dxf>
      <font>
        <color rgb="FF9C0006"/>
      </font>
      <fill>
        <patternFill>
          <bgColor rgb="FFFFC7CE"/>
        </patternFill>
      </fill>
    </dxf>
    <dxf>
      <border>
        <left style="thin">
          <color rgb="FF9C0006"/>
        </left>
        <right style="thin">
          <color rgb="FF9C0006"/>
        </right>
        <top style="thin">
          <color rgb="FF9C0006"/>
        </top>
        <bottom style="thin">
          <color rgb="FF9C0006"/>
        </bottom>
      </border>
    </dxf>
    <dxf>
      <font>
        <b/>
        <i val="0"/>
        <color rgb="FFC00000"/>
      </font>
      <border>
        <vertical/>
        <horizontal/>
      </border>
    </dxf>
    <dxf>
      <font>
        <b val="0"/>
        <i/>
        <color theme="4"/>
      </font>
      <fill>
        <patternFill>
          <bgColor theme="0"/>
        </patternFill>
      </fill>
    </dxf>
    <dxf>
      <font>
        <color rgb="FF9C0006"/>
      </font>
      <fill>
        <patternFill>
          <bgColor rgb="FFFFC7CE"/>
        </patternFill>
      </fill>
    </dxf>
    <dxf>
      <font>
        <color rgb="FF9C0006"/>
      </font>
      <fill>
        <patternFill>
          <bgColor rgb="FFFFC7CE"/>
        </patternFill>
      </fill>
    </dxf>
    <dxf>
      <border>
        <left style="thin">
          <color rgb="FF9C0006"/>
        </left>
        <right style="thin">
          <color rgb="FF9C0006"/>
        </right>
        <top style="thin">
          <color rgb="FF9C0006"/>
        </top>
        <bottom style="thin">
          <color rgb="FF9C0006"/>
        </bottom>
      </border>
    </dxf>
    <dxf>
      <font>
        <b/>
        <i val="0"/>
        <color rgb="FFC00000"/>
      </font>
      <border>
        <vertical/>
        <horizontal/>
      </border>
    </dxf>
    <dxf>
      <font>
        <b val="0"/>
        <i/>
        <color theme="4"/>
      </font>
      <fill>
        <patternFill>
          <bgColor theme="0"/>
        </patternFill>
      </fill>
    </dxf>
    <dxf>
      <font>
        <color rgb="FF9C0006"/>
      </font>
      <fill>
        <patternFill>
          <bgColor rgb="FFFFC7CE"/>
        </patternFill>
      </fill>
    </dxf>
    <dxf>
      <font>
        <color rgb="FF9C0006"/>
      </font>
      <fill>
        <patternFill>
          <bgColor rgb="FFFFC7CE"/>
        </patternFill>
      </fill>
    </dxf>
    <dxf>
      <border>
        <left style="thin">
          <color rgb="FF9C0006"/>
        </left>
        <right style="thin">
          <color rgb="FF9C0006"/>
        </right>
        <top style="thin">
          <color rgb="FF9C0006"/>
        </top>
        <bottom style="thin">
          <color rgb="FF9C0006"/>
        </bottom>
      </border>
    </dxf>
    <dxf>
      <font>
        <b/>
        <i val="0"/>
        <color rgb="FFC00000"/>
      </font>
      <border>
        <vertical/>
        <horizontal/>
      </border>
    </dxf>
    <dxf>
      <font>
        <b val="0"/>
        <i/>
        <color theme="4"/>
      </font>
      <fill>
        <patternFill>
          <bgColor theme="0"/>
        </patternFill>
      </fill>
    </dxf>
    <dxf>
      <font>
        <color rgb="FF9C0006"/>
      </font>
      <fill>
        <patternFill>
          <bgColor rgb="FFFFC7CE"/>
        </patternFill>
      </fill>
    </dxf>
    <dxf>
      <font>
        <color rgb="FFC00000"/>
      </font>
    </dxf>
    <dxf>
      <font>
        <color theme="8"/>
      </font>
    </dxf>
    <dxf>
      <font>
        <color theme="0" tint="-0.14996795556505021"/>
      </font>
    </dxf>
    <dxf>
      <font>
        <color theme="5"/>
      </font>
      <fill>
        <patternFill>
          <bgColor theme="6" tint="0.59996337778862885"/>
        </patternFill>
      </fill>
    </dxf>
    <dxf>
      <font>
        <color theme="0" tint="-0.14996795556505021"/>
      </font>
    </dxf>
    <dxf>
      <font>
        <color theme="0" tint="-0.14996795556505021"/>
      </font>
    </dxf>
    <dxf>
      <font>
        <color theme="5"/>
      </font>
      <fill>
        <patternFill>
          <bgColor theme="6" tint="0.59996337778862885"/>
        </patternFill>
      </fill>
    </dxf>
    <dxf>
      <font>
        <color rgb="FFC00000"/>
      </font>
    </dxf>
    <dxf>
      <font>
        <color theme="8"/>
      </font>
    </dxf>
    <dxf>
      <font>
        <color rgb="FFC00000"/>
      </font>
    </dxf>
    <dxf>
      <font>
        <color theme="8"/>
      </font>
    </dxf>
    <dxf>
      <font>
        <color theme="0" tint="-0.14996795556505021"/>
      </font>
    </dxf>
    <dxf>
      <font>
        <color theme="5"/>
      </font>
      <fill>
        <patternFill>
          <bgColor theme="6" tint="0.59996337778862885"/>
        </patternFill>
      </fill>
    </dxf>
    <dxf>
      <font>
        <color rgb="FFC00000"/>
      </font>
    </dxf>
    <dxf>
      <font>
        <color theme="8"/>
      </font>
    </dxf>
    <dxf>
      <font>
        <color rgb="FF9C0006"/>
      </font>
      <fill>
        <patternFill>
          <bgColor rgb="FFFFC7CE"/>
        </patternFill>
      </fill>
    </dxf>
    <dxf>
      <border>
        <left style="thin">
          <color rgb="FF9C0006"/>
        </left>
        <right style="thin">
          <color rgb="FF9C0006"/>
        </right>
        <top style="thin">
          <color rgb="FF9C0006"/>
        </top>
        <bottom style="thin">
          <color rgb="FF9C0006"/>
        </bottom>
      </border>
    </dxf>
    <dxf>
      <font>
        <b/>
        <i val="0"/>
        <color rgb="FFC00000"/>
      </font>
      <border>
        <vertical/>
        <horizontal/>
      </border>
    </dxf>
    <dxf>
      <font>
        <b val="0"/>
        <i/>
        <color theme="4"/>
      </font>
      <fill>
        <patternFill>
          <bgColor theme="0"/>
        </patternFill>
      </fill>
    </dxf>
    <dxf>
      <font>
        <color rgb="FF9C0006"/>
      </font>
      <fill>
        <patternFill>
          <bgColor rgb="FFFFC7CE"/>
        </patternFill>
      </fill>
    </dxf>
    <dxf>
      <font>
        <color rgb="FF9C0006"/>
      </font>
      <fill>
        <patternFill>
          <bgColor rgb="FFFFC7CE"/>
        </patternFill>
      </fill>
    </dxf>
    <dxf>
      <border>
        <left style="thin">
          <color rgb="FF9C0006"/>
        </left>
        <right style="thin">
          <color rgb="FF9C0006"/>
        </right>
        <top style="thin">
          <color rgb="FF9C0006"/>
        </top>
        <bottom style="thin">
          <color rgb="FF9C0006"/>
        </bottom>
      </border>
    </dxf>
    <dxf>
      <font>
        <b/>
        <i val="0"/>
        <color rgb="FFC00000"/>
      </font>
      <border>
        <vertical/>
        <horizontal/>
      </border>
    </dxf>
    <dxf>
      <font>
        <b val="0"/>
        <i/>
        <color theme="4"/>
      </font>
      <fill>
        <patternFill>
          <bgColor theme="0"/>
        </patternFill>
      </fill>
    </dxf>
    <dxf>
      <font>
        <color rgb="FF9C0006"/>
      </font>
      <fill>
        <patternFill>
          <bgColor rgb="FFFFC7CE"/>
        </patternFill>
      </fill>
    </dxf>
    <dxf>
      <font>
        <b val="0"/>
        <i/>
        <color theme="4"/>
      </font>
      <fill>
        <patternFill>
          <bgColor rgb="FFFFC7CE"/>
        </patternFill>
      </fill>
    </dxf>
    <dxf>
      <font>
        <color rgb="FF9C0006"/>
      </font>
      <fill>
        <patternFill>
          <bgColor rgb="FFFFC7CE"/>
        </patternFill>
      </fill>
    </dxf>
    <dxf>
      <font>
        <color theme="0" tint="-0.14996795556505021"/>
      </font>
    </dxf>
    <dxf>
      <font>
        <color theme="5"/>
      </font>
      <fill>
        <patternFill>
          <bgColor theme="6" tint="0.59996337778862885"/>
        </patternFill>
      </fill>
    </dxf>
    <dxf>
      <font>
        <color rgb="FFC00000"/>
      </font>
    </dxf>
    <dxf>
      <font>
        <color theme="8"/>
      </font>
    </dxf>
    <dxf>
      <font>
        <color theme="0" tint="-0.14996795556505021"/>
      </font>
    </dxf>
    <dxf>
      <font>
        <color theme="5"/>
      </font>
      <fill>
        <patternFill>
          <bgColor theme="6" tint="0.59996337778862885"/>
        </patternFill>
      </fill>
    </dxf>
    <dxf>
      <font>
        <color rgb="FFC00000"/>
      </font>
    </dxf>
    <dxf>
      <font>
        <color theme="8"/>
      </font>
    </dxf>
    <dxf>
      <font>
        <color rgb="FF9C0006"/>
      </font>
      <fill>
        <patternFill>
          <bgColor rgb="FFFFC7CE"/>
        </patternFill>
      </fill>
    </dxf>
    <dxf>
      <border>
        <left style="thin">
          <color rgb="FF9C0006"/>
        </left>
        <right style="thin">
          <color rgb="FF9C0006"/>
        </right>
        <top style="thin">
          <color rgb="FF9C0006"/>
        </top>
        <bottom style="thin">
          <color rgb="FF9C0006"/>
        </bottom>
      </border>
    </dxf>
    <dxf>
      <font>
        <b/>
        <i val="0"/>
        <color rgb="FFC00000"/>
      </font>
      <border>
        <vertical/>
        <horizontal/>
      </border>
    </dxf>
    <dxf>
      <font>
        <b val="0"/>
        <i/>
        <color theme="4"/>
      </font>
      <fill>
        <patternFill>
          <bgColor theme="0"/>
        </patternFill>
      </fill>
    </dxf>
    <dxf>
      <font>
        <color rgb="FF9C0006"/>
      </font>
      <fill>
        <patternFill>
          <bgColor rgb="FFFFC7CE"/>
        </patternFill>
      </fill>
    </dxf>
    <dxf>
      <border>
        <left style="thin">
          <color rgb="FF9C0006"/>
        </left>
        <right style="thin">
          <color rgb="FF9C0006"/>
        </right>
        <top style="thin">
          <color rgb="FF9C0006"/>
        </top>
        <bottom style="thin">
          <color rgb="FF9C0006"/>
        </bottom>
      </border>
    </dxf>
    <dxf>
      <font>
        <b/>
        <i val="0"/>
        <color rgb="FFC00000"/>
      </font>
      <border>
        <vertical/>
        <horizontal/>
      </border>
    </dxf>
    <dxf>
      <font>
        <b val="0"/>
        <i/>
        <color theme="4"/>
      </font>
      <fill>
        <patternFill>
          <bgColor theme="0"/>
        </patternFill>
      </fill>
    </dxf>
    <dxf>
      <font>
        <color theme="0" tint="-0.14996795556505021"/>
      </font>
    </dxf>
    <dxf>
      <font>
        <color theme="5"/>
      </font>
      <fill>
        <patternFill>
          <bgColor theme="6" tint="0.59996337778862885"/>
        </patternFill>
      </fill>
    </dxf>
    <dxf>
      <font>
        <color theme="0" tint="-0.14996795556505021"/>
      </font>
    </dxf>
    <dxf>
      <font>
        <color theme="0" tint="-0.14996795556505021"/>
      </font>
    </dxf>
    <dxf>
      <font>
        <color theme="5"/>
      </font>
      <fill>
        <patternFill>
          <bgColor theme="6" tint="0.59996337778862885"/>
        </patternFill>
      </fill>
    </dxf>
    <dxf>
      <font>
        <color theme="0" tint="-0.14996795556505021"/>
      </font>
    </dxf>
    <dxf>
      <font>
        <color theme="5"/>
      </font>
      <fill>
        <patternFill>
          <bgColor theme="6" tint="0.59996337778862885"/>
        </patternFill>
      </fill>
    </dxf>
    <dxf>
      <font>
        <color theme="0" tint="-0.14996795556505021"/>
      </font>
    </dxf>
    <dxf>
      <font>
        <color theme="0" tint="-0.14996795556505021"/>
      </font>
    </dxf>
    <dxf>
      <font>
        <color theme="5"/>
      </font>
      <fill>
        <patternFill>
          <bgColor theme="6" tint="0.59996337778862885"/>
        </patternFill>
      </fill>
    </dxf>
    <dxf>
      <font>
        <color theme="0" tint="-0.14996795556505021"/>
      </font>
    </dxf>
    <dxf>
      <font>
        <color theme="5"/>
      </font>
      <fill>
        <patternFill>
          <bgColor theme="6" tint="0.59996337778862885"/>
        </patternFill>
      </fill>
    </dxf>
    <dxf>
      <font>
        <color theme="0" tint="-0.14996795556505021"/>
      </font>
    </dxf>
    <dxf>
      <font>
        <color theme="0" tint="-0.14996795556505021"/>
      </font>
    </dxf>
    <dxf>
      <font>
        <color theme="5"/>
      </font>
      <fill>
        <patternFill>
          <bgColor theme="6" tint="0.59996337778862885"/>
        </patternFill>
      </fill>
    </dxf>
    <dxf>
      <font>
        <color theme="0" tint="-0.14996795556505021"/>
      </font>
    </dxf>
    <dxf>
      <font>
        <color theme="5"/>
      </font>
      <fill>
        <patternFill>
          <bgColor theme="6" tint="0.59996337778862885"/>
        </patternFill>
      </fill>
    </dxf>
    <dxf>
      <font>
        <color rgb="FFC00000"/>
      </font>
    </dxf>
    <dxf>
      <font>
        <color theme="8"/>
      </font>
    </dxf>
    <dxf>
      <font>
        <color rgb="FFC00000"/>
      </font>
    </dxf>
    <dxf>
      <font>
        <color theme="8"/>
      </font>
    </dxf>
    <dxf>
      <font>
        <color theme="0" tint="-0.14996795556505021"/>
      </font>
    </dxf>
    <dxf>
      <font>
        <color theme="0" tint="-0.14996795556505021"/>
      </font>
    </dxf>
    <dxf>
      <font>
        <color theme="5"/>
      </font>
      <fill>
        <patternFill>
          <bgColor theme="6" tint="0.59996337778862885"/>
        </patternFill>
      </fill>
    </dxf>
    <dxf>
      <font>
        <color theme="0" tint="-0.14996795556505021"/>
      </font>
    </dxf>
    <dxf>
      <font>
        <color theme="5"/>
      </font>
      <fill>
        <patternFill>
          <bgColor theme="6" tint="0.59996337778862885"/>
        </patternFill>
      </fill>
    </dxf>
    <dxf>
      <font>
        <color theme="0" tint="-0.14996795556505021"/>
      </font>
    </dxf>
    <dxf>
      <font>
        <color theme="5"/>
      </font>
      <fill>
        <patternFill>
          <bgColor theme="6" tint="0.59996337778862885"/>
        </patternFill>
      </fill>
    </dxf>
    <dxf>
      <font>
        <color theme="0" tint="-0.14996795556505021"/>
      </font>
    </dxf>
    <dxf>
      <font>
        <color theme="5"/>
      </font>
      <fill>
        <patternFill>
          <bgColor theme="6" tint="0.59996337778862885"/>
        </patternFill>
      </fill>
    </dxf>
    <dxf>
      <font>
        <color theme="0" tint="-0.14996795556505021"/>
      </font>
    </dxf>
    <dxf>
      <font>
        <color theme="5"/>
      </font>
      <fill>
        <patternFill>
          <bgColor theme="6" tint="0.59996337778862885"/>
        </patternFill>
      </fill>
    </dxf>
    <dxf>
      <font>
        <color theme="0" tint="-0.14996795556505021"/>
      </font>
    </dxf>
    <dxf>
      <font>
        <color theme="5"/>
      </font>
      <fill>
        <patternFill>
          <bgColor theme="6" tint="0.59996337778862885"/>
        </patternFill>
      </fill>
    </dxf>
    <dxf>
      <font>
        <color theme="0" tint="-0.14996795556505021"/>
      </font>
    </dxf>
    <dxf>
      <font>
        <color theme="5"/>
      </font>
      <fill>
        <patternFill>
          <bgColor theme="6" tint="0.59996337778862885"/>
        </patternFill>
      </fill>
    </dxf>
    <dxf>
      <font>
        <color theme="0" tint="-0.14996795556505021"/>
      </font>
    </dxf>
    <dxf>
      <font>
        <color theme="5"/>
      </font>
      <fill>
        <patternFill>
          <bgColor theme="6" tint="0.59996337778862885"/>
        </patternFill>
      </fill>
    </dxf>
    <dxf>
      <font>
        <color theme="0" tint="-0.14996795556505021"/>
      </font>
    </dxf>
    <dxf>
      <font>
        <color theme="5"/>
      </font>
      <fill>
        <patternFill>
          <bgColor theme="6" tint="0.59996337778862885"/>
        </patternFill>
      </fill>
    </dxf>
    <dxf>
      <font>
        <color theme="0" tint="-0.14996795556505021"/>
      </font>
    </dxf>
    <dxf>
      <font>
        <color theme="5"/>
      </font>
      <fill>
        <patternFill>
          <bgColor theme="6" tint="0.59996337778862885"/>
        </patternFill>
      </fill>
    </dxf>
    <dxf>
      <font>
        <color theme="0" tint="-0.14996795556505021"/>
      </font>
    </dxf>
    <dxf>
      <font>
        <color theme="5"/>
      </font>
      <fill>
        <patternFill>
          <bgColor theme="6" tint="0.59996337778862885"/>
        </patternFill>
      </fill>
    </dxf>
    <dxf>
      <font>
        <color theme="0" tint="-0.14996795556505021"/>
      </font>
    </dxf>
    <dxf>
      <font>
        <color theme="5"/>
      </font>
      <fill>
        <patternFill>
          <bgColor theme="6" tint="0.59996337778862885"/>
        </patternFill>
      </fill>
    </dxf>
    <dxf>
      <font>
        <color theme="0" tint="-0.14996795556505021"/>
      </font>
    </dxf>
    <dxf>
      <font>
        <color theme="5"/>
      </font>
      <fill>
        <patternFill>
          <bgColor theme="6" tint="0.59996337778862885"/>
        </patternFill>
      </fill>
    </dxf>
    <dxf>
      <font>
        <color rgb="FF9C0006"/>
      </font>
      <fill>
        <patternFill>
          <bgColor rgb="FFFFC7CE"/>
        </patternFill>
      </fill>
    </dxf>
    <dxf>
      <border>
        <left style="thin">
          <color rgb="FF9C0006"/>
        </left>
        <right style="thin">
          <color rgb="FF9C0006"/>
        </right>
        <top style="thin">
          <color rgb="FF9C0006"/>
        </top>
        <bottom style="thin">
          <color rgb="FF9C0006"/>
        </bottom>
      </border>
    </dxf>
    <dxf>
      <font>
        <b/>
        <i val="0"/>
        <color rgb="FFC00000"/>
      </font>
      <border>
        <vertical/>
        <horizontal/>
      </border>
    </dxf>
    <dxf>
      <font>
        <b val="0"/>
        <i/>
        <color theme="4"/>
      </font>
      <fill>
        <patternFill>
          <bgColor theme="0"/>
        </patternFill>
      </fill>
    </dxf>
    <dxf>
      <font>
        <color rgb="FF9C0006"/>
      </font>
      <fill>
        <patternFill>
          <bgColor rgb="FFFFC7CE"/>
        </patternFill>
      </fill>
    </dxf>
    <dxf>
      <font>
        <color rgb="FFC00000"/>
      </font>
    </dxf>
    <dxf>
      <font>
        <color theme="8"/>
      </font>
    </dxf>
    <dxf>
      <font>
        <color rgb="FFC00000"/>
      </font>
    </dxf>
    <dxf>
      <font>
        <color theme="8"/>
      </font>
    </dxf>
    <dxf>
      <font>
        <color rgb="FF9C0006"/>
      </font>
      <fill>
        <patternFill>
          <bgColor rgb="FFFFC7CE"/>
        </patternFill>
      </fill>
    </dxf>
    <dxf>
      <border>
        <left style="thin">
          <color rgb="FF9C0006"/>
        </left>
        <right style="thin">
          <color rgb="FF9C0006"/>
        </right>
        <top style="thin">
          <color rgb="FF9C0006"/>
        </top>
        <bottom style="thin">
          <color rgb="FF9C0006"/>
        </bottom>
      </border>
    </dxf>
    <dxf>
      <font>
        <b/>
        <i val="0"/>
        <color rgb="FFC00000"/>
      </font>
      <border>
        <vertical/>
        <horizontal/>
      </border>
    </dxf>
    <dxf>
      <font>
        <b val="0"/>
        <i/>
        <color theme="4"/>
      </font>
      <fill>
        <patternFill>
          <bgColor theme="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border>
        <left style="thin">
          <color rgb="FF9C0006"/>
        </left>
        <right style="thin">
          <color rgb="FF9C0006"/>
        </right>
        <top style="thin">
          <color rgb="FF9C0006"/>
        </top>
        <bottom style="thin">
          <color rgb="FF9C0006"/>
        </bottom>
      </border>
    </dxf>
    <dxf>
      <font>
        <b/>
        <i val="0"/>
        <color rgb="FFC00000"/>
      </font>
      <border>
        <vertical/>
        <horizontal/>
      </border>
    </dxf>
    <dxf>
      <font>
        <b val="0"/>
        <i/>
        <color theme="4"/>
      </font>
      <fill>
        <patternFill>
          <bgColor theme="0"/>
        </patternFill>
      </fill>
    </dxf>
    <dxf>
      <font>
        <color rgb="FF9C0006"/>
      </font>
      <fill>
        <patternFill>
          <bgColor rgb="FFFFC7CE"/>
        </patternFill>
      </fill>
    </dxf>
    <dxf>
      <border>
        <left style="thin">
          <color rgb="FF9C0006"/>
        </left>
        <right style="thin">
          <color rgb="FF9C0006"/>
        </right>
        <top style="thin">
          <color rgb="FF9C0006"/>
        </top>
        <bottom style="thin">
          <color rgb="FF9C0006"/>
        </bottom>
      </border>
    </dxf>
    <dxf>
      <font>
        <b/>
        <i val="0"/>
        <color rgb="FFC00000"/>
      </font>
      <border>
        <vertical/>
        <horizontal/>
      </border>
    </dxf>
    <dxf>
      <font>
        <b val="0"/>
        <i/>
        <color theme="4"/>
      </font>
      <fill>
        <patternFill>
          <bgColor theme="0"/>
        </patternFill>
      </fill>
    </dxf>
    <dxf>
      <font>
        <color rgb="FF9C0006"/>
      </font>
      <fill>
        <patternFill>
          <bgColor rgb="FFFFC7CE"/>
        </patternFill>
      </fill>
    </dxf>
    <dxf>
      <font>
        <color rgb="FF9C0006"/>
      </font>
      <fill>
        <patternFill>
          <bgColor rgb="FFFFC7CE"/>
        </patternFill>
      </fill>
    </dxf>
    <dxf>
      <border>
        <left style="thin">
          <color rgb="FF9C0006"/>
        </left>
        <right style="thin">
          <color rgb="FF9C0006"/>
        </right>
        <top style="thin">
          <color rgb="FF9C0006"/>
        </top>
        <bottom style="thin">
          <color rgb="FF9C0006"/>
        </bottom>
      </border>
    </dxf>
    <dxf>
      <font>
        <b/>
        <i val="0"/>
        <color rgb="FFC00000"/>
      </font>
      <border>
        <vertical/>
        <horizontal/>
      </border>
    </dxf>
    <dxf>
      <font>
        <b val="0"/>
        <i/>
        <color theme="4"/>
      </font>
      <fill>
        <patternFill>
          <bgColor theme="0"/>
        </patternFill>
      </fill>
    </dxf>
    <dxf>
      <font>
        <color rgb="FF9C0006"/>
      </font>
      <fill>
        <patternFill>
          <bgColor rgb="FFFFC7CE"/>
        </patternFill>
      </fill>
    </dxf>
    <dxf>
      <border>
        <left style="thin">
          <color rgb="FF9C0006"/>
        </left>
        <right style="thin">
          <color rgb="FF9C0006"/>
        </right>
        <top style="thin">
          <color rgb="FF9C0006"/>
        </top>
        <bottom style="thin">
          <color rgb="FF9C0006"/>
        </bottom>
      </border>
    </dxf>
    <dxf>
      <font>
        <b/>
        <i val="0"/>
        <color rgb="FFC00000"/>
      </font>
      <border>
        <vertical/>
        <horizontal/>
      </border>
    </dxf>
    <dxf>
      <font>
        <b val="0"/>
        <i/>
        <color theme="4"/>
      </font>
      <fill>
        <patternFill>
          <bgColor theme="0"/>
        </patternFill>
      </fill>
    </dxf>
    <dxf>
      <font>
        <color rgb="FF9C0006"/>
      </font>
      <fill>
        <patternFill>
          <bgColor rgb="FFFFC7CE"/>
        </patternFill>
      </fill>
    </dxf>
    <dxf>
      <border>
        <left style="thin">
          <color rgb="FF9C0006"/>
        </left>
        <right style="thin">
          <color rgb="FF9C0006"/>
        </right>
        <top style="thin">
          <color rgb="FF9C0006"/>
        </top>
        <bottom style="thin">
          <color rgb="FF9C0006"/>
        </bottom>
      </border>
    </dxf>
    <dxf>
      <font>
        <b/>
        <i val="0"/>
        <color rgb="FFC00000"/>
      </font>
      <border>
        <vertical/>
        <horizontal/>
      </border>
    </dxf>
    <dxf>
      <font>
        <b val="0"/>
        <i/>
        <color theme="4"/>
      </font>
      <fill>
        <patternFill>
          <bgColor theme="0"/>
        </patternFill>
      </fill>
    </dxf>
    <dxf>
      <font>
        <color rgb="FF9C0006"/>
      </font>
      <fill>
        <patternFill>
          <bgColor rgb="FFFFC7CE"/>
        </patternFill>
      </fill>
    </dxf>
    <dxf>
      <border>
        <left style="thin">
          <color rgb="FF9C0006"/>
        </left>
        <right style="thin">
          <color rgb="FF9C0006"/>
        </right>
        <top style="thin">
          <color rgb="FF9C0006"/>
        </top>
        <bottom style="thin">
          <color rgb="FF9C0006"/>
        </bottom>
      </border>
    </dxf>
    <dxf>
      <font>
        <b/>
        <i val="0"/>
        <color rgb="FFC00000"/>
      </font>
      <border>
        <vertical/>
        <horizontal/>
      </border>
    </dxf>
    <dxf>
      <font>
        <b val="0"/>
        <i/>
        <color theme="4"/>
      </font>
      <fill>
        <patternFill>
          <bgColor theme="0"/>
        </patternFill>
      </fill>
    </dxf>
    <dxf>
      <font>
        <color rgb="FF9C0006"/>
      </font>
      <fill>
        <patternFill>
          <bgColor rgb="FFFFC7CE"/>
        </patternFill>
      </fill>
    </dxf>
    <dxf>
      <border>
        <left style="thin">
          <color rgb="FF9C0006"/>
        </left>
        <right style="thin">
          <color rgb="FF9C0006"/>
        </right>
        <top style="thin">
          <color rgb="FF9C0006"/>
        </top>
        <bottom style="thin">
          <color rgb="FF9C0006"/>
        </bottom>
      </border>
    </dxf>
    <dxf>
      <font>
        <b/>
        <i val="0"/>
        <color rgb="FFC00000"/>
      </font>
      <border>
        <vertical/>
        <horizontal/>
      </border>
    </dxf>
    <dxf>
      <font>
        <b val="0"/>
        <i/>
        <color theme="4"/>
      </font>
      <fill>
        <patternFill>
          <bgColor theme="0"/>
        </patternFill>
      </fill>
    </dxf>
    <dxf>
      <font>
        <color rgb="FF9C0006"/>
      </font>
      <fill>
        <patternFill>
          <bgColor rgb="FFFFC7CE"/>
        </patternFill>
      </fill>
    </dxf>
    <dxf>
      <border>
        <left style="thin">
          <color rgb="FF9C0006"/>
        </left>
        <right style="thin">
          <color rgb="FF9C0006"/>
        </right>
        <top style="thin">
          <color rgb="FF9C0006"/>
        </top>
        <bottom style="thin">
          <color rgb="FF9C0006"/>
        </bottom>
      </border>
    </dxf>
    <dxf>
      <font>
        <b/>
        <i val="0"/>
        <color rgb="FFC00000"/>
      </font>
      <border>
        <vertical/>
        <horizontal/>
      </border>
    </dxf>
    <dxf>
      <font>
        <b val="0"/>
        <i/>
        <color theme="4"/>
      </font>
      <fill>
        <patternFill>
          <bgColor theme="0"/>
        </patternFill>
      </fill>
    </dxf>
    <dxf>
      <font>
        <color rgb="FF9C0006"/>
      </font>
      <fill>
        <patternFill>
          <bgColor rgb="FFFFC7CE"/>
        </patternFill>
      </fill>
    </dxf>
    <dxf>
      <border>
        <left style="thin">
          <color rgb="FF9C0006"/>
        </left>
        <right style="thin">
          <color rgb="FF9C0006"/>
        </right>
        <top style="thin">
          <color rgb="FF9C0006"/>
        </top>
        <bottom style="thin">
          <color rgb="FF9C0006"/>
        </bottom>
      </border>
    </dxf>
    <dxf>
      <font>
        <b/>
        <i val="0"/>
        <color rgb="FFC00000"/>
      </font>
      <border>
        <vertical/>
        <horizontal/>
      </border>
    </dxf>
    <dxf>
      <font>
        <b val="0"/>
        <i/>
        <color theme="4"/>
      </font>
      <fill>
        <patternFill>
          <bgColor theme="0"/>
        </patternFill>
      </fill>
    </dxf>
    <dxf>
      <font>
        <color rgb="FF9C0006"/>
      </font>
      <fill>
        <patternFill>
          <bgColor rgb="FFFFC7CE"/>
        </patternFill>
      </fill>
    </dxf>
    <dxf>
      <border>
        <left style="thin">
          <color rgb="FF9C0006"/>
        </left>
        <right style="thin">
          <color rgb="FF9C0006"/>
        </right>
        <top style="thin">
          <color rgb="FF9C0006"/>
        </top>
        <bottom style="thin">
          <color rgb="FF9C0006"/>
        </bottom>
      </border>
    </dxf>
    <dxf>
      <font>
        <b/>
        <i val="0"/>
        <color rgb="FFC00000"/>
      </font>
      <border>
        <vertical/>
        <horizontal/>
      </border>
    </dxf>
    <dxf>
      <font>
        <b val="0"/>
        <i/>
        <color theme="4"/>
      </font>
      <fill>
        <patternFill>
          <bgColor theme="0"/>
        </patternFill>
      </fill>
    </dxf>
    <dxf>
      <font>
        <color rgb="FF9C0006"/>
      </font>
      <fill>
        <patternFill>
          <bgColor rgb="FFFFC7CE"/>
        </patternFill>
      </fill>
    </dxf>
    <dxf>
      <font>
        <color rgb="FF9C0006"/>
      </font>
      <fill>
        <patternFill>
          <bgColor rgb="FFFFC7CE"/>
        </patternFill>
      </fill>
    </dxf>
    <dxf>
      <border>
        <left style="thin">
          <color rgb="FF9C0006"/>
        </left>
        <right style="thin">
          <color rgb="FF9C0006"/>
        </right>
        <top style="thin">
          <color rgb="FF9C0006"/>
        </top>
        <bottom style="thin">
          <color rgb="FF9C0006"/>
        </bottom>
      </border>
    </dxf>
    <dxf>
      <font>
        <b/>
        <i val="0"/>
        <color rgb="FFC00000"/>
      </font>
      <border>
        <vertical/>
        <horizontal/>
      </border>
    </dxf>
    <dxf>
      <font>
        <b val="0"/>
        <i/>
        <color theme="4"/>
      </font>
      <fill>
        <patternFill>
          <bgColor theme="0"/>
        </patternFill>
      </fill>
    </dxf>
    <dxf>
      <font>
        <color rgb="FF9C0006"/>
      </font>
      <fill>
        <patternFill>
          <bgColor rgb="FFFFC7CE"/>
        </patternFill>
      </fill>
    </dxf>
    <dxf>
      <font>
        <color rgb="FF9C0006"/>
      </font>
      <fill>
        <patternFill>
          <bgColor rgb="FFFFC7CE"/>
        </patternFill>
      </fill>
    </dxf>
    <dxf>
      <border>
        <left style="thin">
          <color rgb="FF9C0006"/>
        </left>
        <right style="thin">
          <color rgb="FF9C0006"/>
        </right>
        <top style="thin">
          <color rgb="FF9C0006"/>
        </top>
        <bottom style="thin">
          <color rgb="FF9C0006"/>
        </bottom>
      </border>
    </dxf>
    <dxf>
      <font>
        <b/>
        <i val="0"/>
        <color rgb="FFC00000"/>
      </font>
      <border>
        <vertical/>
        <horizontal/>
      </border>
    </dxf>
    <dxf>
      <font>
        <b val="0"/>
        <i/>
        <color theme="4"/>
      </font>
      <fill>
        <patternFill>
          <bgColor theme="0"/>
        </patternFill>
      </fill>
    </dxf>
    <dxf>
      <font>
        <color rgb="FF9C0006"/>
      </font>
      <fill>
        <patternFill>
          <bgColor rgb="FFFFC7CE"/>
        </patternFill>
      </fill>
    </dxf>
    <dxf>
      <font>
        <color rgb="FF9C0006"/>
      </font>
      <fill>
        <patternFill>
          <bgColor rgb="FFFFC7CE"/>
        </patternFill>
      </fill>
    </dxf>
    <dxf>
      <border>
        <left style="thin">
          <color rgb="FF9C0006"/>
        </left>
        <right style="thin">
          <color rgb="FF9C0006"/>
        </right>
        <top style="thin">
          <color rgb="FF9C0006"/>
        </top>
        <bottom style="thin">
          <color rgb="FF9C0006"/>
        </bottom>
      </border>
    </dxf>
    <dxf>
      <font>
        <b/>
        <i val="0"/>
        <color rgb="FFC00000"/>
      </font>
      <border>
        <vertical/>
        <horizontal/>
      </border>
    </dxf>
    <dxf>
      <font>
        <b val="0"/>
        <i/>
        <color theme="4"/>
      </font>
      <fill>
        <patternFill>
          <bgColor theme="0"/>
        </patternFill>
      </fill>
    </dxf>
    <dxf>
      <font>
        <color rgb="FF9C0006"/>
      </font>
      <fill>
        <patternFill>
          <bgColor rgb="FFFFC7CE"/>
        </patternFill>
      </fill>
    </dxf>
    <dxf>
      <border>
        <left style="thin">
          <color rgb="FF9C0006"/>
        </left>
        <right style="thin">
          <color rgb="FF9C0006"/>
        </right>
        <top style="thin">
          <color rgb="FF9C0006"/>
        </top>
        <bottom style="thin">
          <color rgb="FF9C0006"/>
        </bottom>
      </border>
    </dxf>
    <dxf>
      <font>
        <b/>
        <i val="0"/>
        <color rgb="FFC00000"/>
      </font>
      <border>
        <vertical/>
        <horizontal/>
      </border>
    </dxf>
    <dxf>
      <font>
        <b val="0"/>
        <i/>
        <color theme="4"/>
      </font>
      <fill>
        <patternFill>
          <bgColor theme="0"/>
        </patternFill>
      </fill>
    </dxf>
    <dxf>
      <font>
        <color rgb="FF9C0006"/>
      </font>
      <fill>
        <patternFill>
          <bgColor rgb="FFFFC7CE"/>
        </patternFill>
      </fill>
    </dxf>
    <dxf>
      <font>
        <color rgb="FF9C0006"/>
      </font>
      <fill>
        <patternFill>
          <bgColor rgb="FFFFC7CE"/>
        </patternFill>
      </fill>
    </dxf>
    <dxf>
      <border>
        <left style="thin">
          <color rgb="FF9C0006"/>
        </left>
        <right style="thin">
          <color rgb="FF9C0006"/>
        </right>
        <top style="thin">
          <color rgb="FF9C0006"/>
        </top>
        <bottom style="thin">
          <color rgb="FF9C0006"/>
        </bottom>
      </border>
    </dxf>
    <dxf>
      <font>
        <b/>
        <i val="0"/>
        <color rgb="FFC00000"/>
      </font>
      <border>
        <vertical/>
        <horizontal/>
      </border>
    </dxf>
    <dxf>
      <font>
        <b val="0"/>
        <i/>
        <color theme="4"/>
      </font>
      <fill>
        <patternFill>
          <bgColor theme="0"/>
        </patternFill>
      </fill>
    </dxf>
    <dxf>
      <font>
        <color rgb="FF9C0006"/>
      </font>
      <fill>
        <patternFill>
          <bgColor rgb="FFFFC7CE"/>
        </patternFill>
      </fill>
    </dxf>
    <dxf>
      <border>
        <left style="thin">
          <color rgb="FF9C0006"/>
        </left>
        <right style="thin">
          <color rgb="FF9C0006"/>
        </right>
        <top style="thin">
          <color rgb="FF9C0006"/>
        </top>
        <bottom style="thin">
          <color rgb="FF9C0006"/>
        </bottom>
      </border>
    </dxf>
    <dxf>
      <font>
        <b/>
        <i val="0"/>
        <color rgb="FFC00000"/>
      </font>
      <border>
        <vertical/>
        <horizontal/>
      </border>
    </dxf>
    <dxf>
      <font>
        <b val="0"/>
        <i/>
        <color theme="4"/>
      </font>
      <fill>
        <patternFill>
          <bgColor theme="0"/>
        </patternFill>
      </fill>
    </dxf>
    <dxf>
      <font>
        <color rgb="FF9C0006"/>
      </font>
      <fill>
        <patternFill>
          <bgColor rgb="FFFFC7CE"/>
        </patternFill>
      </fill>
    </dxf>
    <dxf>
      <font>
        <color theme="0" tint="-0.14996795556505021"/>
      </font>
    </dxf>
    <dxf>
      <font>
        <color theme="5"/>
      </font>
      <fill>
        <patternFill>
          <bgColor theme="6" tint="0.59996337778862885"/>
        </patternFill>
      </fill>
    </dxf>
    <dxf>
      <font>
        <color theme="0" tint="-0.14996795556505021"/>
      </font>
    </dxf>
    <dxf>
      <font>
        <color theme="5"/>
      </font>
      <fill>
        <patternFill>
          <bgColor theme="6" tint="0.59996337778862885"/>
        </patternFill>
      </fill>
    </dxf>
    <dxf>
      <font>
        <color theme="0" tint="-0.14996795556505021"/>
      </font>
    </dxf>
    <dxf>
      <font>
        <color theme="5"/>
      </font>
      <fill>
        <patternFill>
          <bgColor theme="6" tint="0.59996337778862885"/>
        </patternFill>
      </fill>
    </dxf>
    <dxf>
      <font>
        <color theme="0" tint="-0.14996795556505021"/>
      </font>
    </dxf>
    <dxf>
      <font>
        <color rgb="FFC00000"/>
      </font>
    </dxf>
    <dxf>
      <font>
        <color theme="8"/>
      </font>
    </dxf>
    <dxf>
      <font>
        <color theme="0" tint="-0.14996795556505021"/>
      </font>
    </dxf>
    <dxf>
      <font>
        <color theme="5"/>
      </font>
      <fill>
        <patternFill>
          <bgColor theme="6" tint="0.59996337778862885"/>
        </patternFill>
      </fill>
    </dxf>
    <dxf>
      <font>
        <color theme="0" tint="-0.14996795556505021"/>
      </font>
    </dxf>
    <dxf>
      <font>
        <color theme="5"/>
      </font>
      <fill>
        <patternFill>
          <bgColor theme="6" tint="0.59996337778862885"/>
        </patternFill>
      </fill>
    </dxf>
    <dxf>
      <font>
        <color rgb="FFC00000"/>
      </font>
    </dxf>
    <dxf>
      <font>
        <color theme="8"/>
      </font>
    </dxf>
    <dxf>
      <font>
        <color theme="0" tint="-0.14996795556505021"/>
      </font>
    </dxf>
    <dxf>
      <font>
        <color theme="5"/>
      </font>
      <fill>
        <patternFill>
          <bgColor theme="6" tint="0.59996337778862885"/>
        </patternFill>
      </fill>
    </dxf>
    <dxf>
      <font>
        <color theme="0" tint="-0.14996795556505021"/>
      </font>
    </dxf>
    <dxf>
      <font>
        <color theme="5"/>
      </font>
      <fill>
        <patternFill>
          <bgColor theme="6" tint="0.59996337778862885"/>
        </patternFill>
      </fill>
    </dxf>
    <dxf>
      <font>
        <color theme="0" tint="-0.14996795556505021"/>
      </font>
    </dxf>
    <dxf>
      <font>
        <color theme="5"/>
      </font>
      <fill>
        <patternFill>
          <bgColor theme="6" tint="0.59996337778862885"/>
        </patternFill>
      </fill>
    </dxf>
    <dxf>
      <font>
        <color theme="0" tint="-0.14996795556505021"/>
      </font>
    </dxf>
    <dxf>
      <font>
        <color theme="5"/>
      </font>
      <fill>
        <patternFill>
          <bgColor theme="6" tint="0.59996337778862885"/>
        </patternFill>
      </fill>
    </dxf>
    <dxf>
      <font>
        <color theme="0" tint="-0.14996795556505021"/>
      </font>
    </dxf>
    <dxf>
      <font>
        <color theme="5"/>
      </font>
      <fill>
        <patternFill>
          <bgColor theme="6" tint="0.59996337778862885"/>
        </patternFill>
      </fill>
    </dxf>
    <dxf>
      <font>
        <color theme="0" tint="-0.14996795556505021"/>
      </font>
    </dxf>
    <dxf>
      <font>
        <color theme="5"/>
      </font>
      <fill>
        <patternFill>
          <bgColor theme="6" tint="0.59996337778862885"/>
        </patternFill>
      </fill>
    </dxf>
    <dxf>
      <font>
        <color theme="0" tint="-0.14996795556505021"/>
      </font>
    </dxf>
    <dxf>
      <font>
        <color theme="5"/>
      </font>
      <fill>
        <patternFill>
          <bgColor theme="6" tint="0.59996337778862885"/>
        </patternFill>
      </fill>
    </dxf>
    <dxf>
      <font>
        <color rgb="FFC00000"/>
      </font>
    </dxf>
    <dxf>
      <font>
        <color theme="8"/>
      </font>
    </dxf>
    <dxf>
      <font>
        <color rgb="FFC00000"/>
      </font>
    </dxf>
    <dxf>
      <font>
        <color theme="8"/>
      </font>
    </dxf>
    <dxf>
      <font>
        <color theme="0" tint="-0.14996795556505021"/>
      </font>
    </dxf>
    <dxf>
      <font>
        <color theme="5"/>
      </font>
      <fill>
        <patternFill>
          <bgColor theme="6" tint="0.59996337778862885"/>
        </patternFill>
      </fill>
    </dxf>
    <dxf>
      <font>
        <color theme="0" tint="-0.14996795556505021"/>
      </font>
    </dxf>
    <dxf>
      <font>
        <color theme="5"/>
      </font>
      <fill>
        <patternFill>
          <bgColor theme="6" tint="0.59996337778862885"/>
        </patternFill>
      </fill>
    </dxf>
    <dxf>
      <font>
        <color theme="0" tint="-0.14996795556505021"/>
      </font>
    </dxf>
    <dxf>
      <font>
        <color theme="5"/>
      </font>
      <fill>
        <patternFill>
          <bgColor theme="6" tint="0.59996337778862885"/>
        </patternFill>
      </fill>
    </dxf>
    <dxf>
      <font>
        <color theme="0" tint="-0.14996795556505021"/>
      </font>
    </dxf>
    <dxf>
      <font>
        <color theme="5"/>
      </font>
      <fill>
        <patternFill>
          <bgColor theme="6" tint="0.59996337778862885"/>
        </patternFill>
      </fill>
    </dxf>
    <dxf>
      <font>
        <color theme="0" tint="-0.14996795556505021"/>
      </font>
    </dxf>
    <dxf>
      <font>
        <color theme="5"/>
      </font>
      <fill>
        <patternFill>
          <bgColor theme="6" tint="0.59996337778862885"/>
        </patternFill>
      </fill>
    </dxf>
    <dxf>
      <font>
        <color theme="0" tint="-0.14996795556505021"/>
      </font>
    </dxf>
    <dxf>
      <font>
        <color theme="5"/>
      </font>
      <fill>
        <patternFill>
          <bgColor theme="6" tint="0.59996337778862885"/>
        </patternFill>
      </fill>
    </dxf>
    <dxf>
      <font>
        <color theme="0" tint="-0.14996795556505021"/>
      </font>
    </dxf>
    <dxf>
      <font>
        <color theme="5"/>
      </font>
      <fill>
        <patternFill>
          <bgColor theme="6" tint="0.59996337778862885"/>
        </patternFill>
      </fill>
    </dxf>
    <dxf>
      <font>
        <color theme="0" tint="-0.14996795556505021"/>
      </font>
    </dxf>
    <dxf>
      <font>
        <color theme="5"/>
      </font>
      <fill>
        <patternFill>
          <bgColor theme="6" tint="0.59996337778862885"/>
        </patternFill>
      </fill>
    </dxf>
    <dxf>
      <font>
        <color theme="0" tint="-0.14996795556505021"/>
      </font>
    </dxf>
    <dxf>
      <font>
        <color theme="5"/>
      </font>
      <fill>
        <patternFill>
          <bgColor theme="6" tint="0.59996337778862885"/>
        </patternFill>
      </fill>
    </dxf>
    <dxf>
      <font>
        <color theme="0" tint="-0.14996795556505021"/>
      </font>
    </dxf>
    <dxf>
      <font>
        <color theme="5"/>
      </font>
      <fill>
        <patternFill>
          <bgColor theme="6" tint="0.59996337778862885"/>
        </patternFill>
      </fill>
    </dxf>
    <dxf>
      <font>
        <color theme="0" tint="-0.14996795556505021"/>
      </font>
    </dxf>
    <dxf>
      <font>
        <color theme="5"/>
      </font>
      <fill>
        <patternFill>
          <bgColor theme="6" tint="0.59996337778862885"/>
        </patternFill>
      </fill>
    </dxf>
    <dxf>
      <font>
        <color theme="0" tint="-0.14996795556505021"/>
      </font>
    </dxf>
    <dxf>
      <font>
        <color theme="5"/>
      </font>
      <fill>
        <patternFill>
          <bgColor theme="6" tint="0.59996337778862885"/>
        </patternFill>
      </fill>
    </dxf>
    <dxf>
      <font>
        <color theme="0" tint="-0.14996795556505021"/>
      </font>
    </dxf>
    <dxf>
      <font>
        <color theme="5"/>
      </font>
      <fill>
        <patternFill>
          <bgColor theme="6" tint="0.59996337778862885"/>
        </patternFill>
      </fill>
    </dxf>
    <dxf>
      <font>
        <color theme="0" tint="-0.14996795556505021"/>
      </font>
    </dxf>
    <dxf>
      <font>
        <color theme="5"/>
      </font>
      <fill>
        <patternFill>
          <bgColor theme="6" tint="0.59996337778862885"/>
        </patternFill>
      </fill>
    </dxf>
    <dxf>
      <font>
        <color theme="0" tint="-0.14996795556505021"/>
      </font>
    </dxf>
    <dxf>
      <font>
        <color theme="5"/>
      </font>
      <fill>
        <patternFill>
          <bgColor theme="6" tint="0.59996337778862885"/>
        </patternFill>
      </fill>
    </dxf>
    <dxf>
      <font>
        <color theme="0" tint="-0.14996795556505021"/>
      </font>
    </dxf>
    <dxf>
      <font>
        <color theme="5"/>
      </font>
      <fill>
        <patternFill>
          <bgColor theme="6" tint="0.59996337778862885"/>
        </patternFill>
      </fill>
    </dxf>
    <dxf>
      <font>
        <color theme="0" tint="-0.14996795556505021"/>
      </font>
    </dxf>
    <dxf>
      <font>
        <color theme="5"/>
      </font>
      <fill>
        <patternFill>
          <bgColor theme="6" tint="0.59996337778862885"/>
        </patternFill>
      </fill>
    </dxf>
    <dxf>
      <font>
        <color rgb="FFC00000"/>
      </font>
    </dxf>
    <dxf>
      <font>
        <color theme="8"/>
      </font>
    </dxf>
    <dxf>
      <font>
        <color rgb="FFC00000"/>
      </font>
    </dxf>
    <dxf>
      <font>
        <color theme="8"/>
      </font>
    </dxf>
    <dxf>
      <font>
        <color rgb="FFC00000"/>
      </font>
    </dxf>
    <dxf>
      <font>
        <color theme="8"/>
      </font>
    </dxf>
    <dxf>
      <font>
        <color rgb="FFC00000"/>
      </font>
    </dxf>
    <dxf>
      <font>
        <color theme="8"/>
      </font>
    </dxf>
    <dxf>
      <font>
        <color rgb="FFC00000"/>
      </font>
    </dxf>
    <dxf>
      <font>
        <color theme="8"/>
      </font>
    </dxf>
    <dxf>
      <font>
        <color theme="0" tint="-0.14996795556505021"/>
      </font>
    </dxf>
    <dxf>
      <font>
        <color rgb="FFC00000"/>
      </font>
    </dxf>
    <dxf>
      <font>
        <color theme="8"/>
      </font>
    </dxf>
    <dxf>
      <font>
        <color theme="0" tint="-0.14996795556505021"/>
      </font>
    </dxf>
    <dxf>
      <font>
        <color theme="5"/>
      </font>
      <fill>
        <patternFill>
          <bgColor theme="6" tint="0.59996337778862885"/>
        </patternFill>
      </fill>
    </dxf>
    <dxf>
      <font>
        <color rgb="FFC00000"/>
      </font>
    </dxf>
    <dxf>
      <font>
        <color theme="8"/>
      </font>
    </dxf>
    <dxf>
      <font>
        <color rgb="FF9C0006"/>
      </font>
      <fill>
        <patternFill>
          <bgColor rgb="FFFFC7CE"/>
        </patternFill>
      </fill>
    </dxf>
    <dxf>
      <border>
        <left style="thin">
          <color rgb="FF9C0006"/>
        </left>
        <right style="thin">
          <color rgb="FF9C0006"/>
        </right>
        <top style="thin">
          <color rgb="FF9C0006"/>
        </top>
        <bottom style="thin">
          <color rgb="FF9C0006"/>
        </bottom>
      </border>
    </dxf>
    <dxf>
      <font>
        <b/>
        <i val="0"/>
        <color rgb="FFC00000"/>
      </font>
      <border>
        <vertical/>
        <horizontal/>
      </border>
    </dxf>
    <dxf>
      <font>
        <b val="0"/>
        <i/>
        <color theme="4"/>
      </font>
      <fill>
        <patternFill>
          <bgColor theme="0"/>
        </patternFill>
      </fill>
    </dxf>
    <dxf>
      <font>
        <color rgb="FF9C0006"/>
      </font>
      <fill>
        <patternFill>
          <bgColor rgb="FFFFC7CE"/>
        </patternFill>
      </fill>
    </dxf>
    <dxf>
      <font>
        <color theme="0" tint="-0.14996795556505021"/>
      </font>
    </dxf>
    <dxf>
      <font>
        <color theme="5"/>
      </font>
      <fill>
        <patternFill>
          <bgColor theme="6" tint="0.59996337778862885"/>
        </patternFill>
      </fill>
    </dxf>
    <dxf>
      <font>
        <color theme="0" tint="-0.14996795556505021"/>
      </font>
    </dxf>
    <dxf>
      <font>
        <color theme="5"/>
      </font>
      <fill>
        <patternFill>
          <bgColor theme="6" tint="0.59996337778862885"/>
        </patternFill>
      </fill>
    </dxf>
    <dxf>
      <font>
        <color theme="0" tint="-0.14996795556505021"/>
      </font>
    </dxf>
    <dxf>
      <font>
        <color theme="5"/>
      </font>
      <fill>
        <patternFill>
          <bgColor theme="6" tint="0.59996337778862885"/>
        </patternFill>
      </fill>
    </dxf>
    <dxf>
      <font>
        <color theme="0" tint="-0.14996795556505021"/>
      </font>
    </dxf>
    <dxf>
      <font>
        <color theme="5"/>
      </font>
      <fill>
        <patternFill>
          <bgColor theme="6" tint="0.59996337778862885"/>
        </patternFill>
      </fill>
    </dxf>
    <dxf>
      <font>
        <color theme="0" tint="-0.14996795556505021"/>
      </font>
    </dxf>
    <dxf>
      <font>
        <color theme="5"/>
      </font>
      <fill>
        <patternFill>
          <bgColor theme="6" tint="0.59996337778862885"/>
        </patternFill>
      </fill>
    </dxf>
    <dxf>
      <font>
        <color theme="0" tint="-0.14996795556505021"/>
      </font>
    </dxf>
    <dxf>
      <font>
        <color theme="5"/>
      </font>
      <fill>
        <patternFill>
          <bgColor theme="6" tint="0.59996337778862885"/>
        </patternFill>
      </fill>
    </dxf>
    <dxf>
      <font>
        <color theme="0" tint="-0.14996795556505021"/>
      </font>
    </dxf>
    <dxf>
      <font>
        <color theme="5"/>
      </font>
      <fill>
        <patternFill>
          <bgColor theme="6" tint="0.59996337778862885"/>
        </patternFill>
      </fill>
    </dxf>
    <dxf>
      <font>
        <color theme="0" tint="-0.14996795556505021"/>
      </font>
    </dxf>
    <dxf>
      <font>
        <color theme="5"/>
      </font>
      <fill>
        <patternFill>
          <bgColor theme="6" tint="0.59996337778862885"/>
        </patternFill>
      </fill>
    </dxf>
    <dxf>
      <font>
        <color rgb="FFC00000"/>
      </font>
    </dxf>
    <dxf>
      <font>
        <color theme="8"/>
      </font>
    </dxf>
    <dxf>
      <font>
        <color theme="0" tint="-0.14996795556505021"/>
      </font>
    </dxf>
    <dxf>
      <font>
        <color theme="5"/>
      </font>
      <fill>
        <patternFill>
          <bgColor theme="6" tint="0.59996337778862885"/>
        </patternFill>
      </fill>
    </dxf>
    <dxf>
      <font>
        <color rgb="FFC00000"/>
      </font>
    </dxf>
    <dxf>
      <font>
        <color theme="8"/>
      </font>
    </dxf>
    <dxf>
      <font>
        <color theme="0" tint="-0.14996795556505021"/>
      </font>
    </dxf>
    <dxf>
      <font>
        <color theme="5"/>
      </font>
      <fill>
        <patternFill>
          <bgColor theme="6" tint="0.59996337778862885"/>
        </patternFill>
      </fill>
    </dxf>
    <dxf>
      <font>
        <color theme="0" tint="-0.14996795556505021"/>
      </font>
    </dxf>
    <dxf>
      <font>
        <color theme="5"/>
      </font>
      <fill>
        <patternFill>
          <bgColor theme="6" tint="0.59996337778862885"/>
        </patternFill>
      </fill>
    </dxf>
    <dxf>
      <font>
        <color rgb="FFC00000"/>
      </font>
    </dxf>
    <dxf>
      <font>
        <color theme="8"/>
      </font>
    </dxf>
    <dxf>
      <font>
        <color theme="0" tint="-0.14996795556505021"/>
      </font>
    </dxf>
    <dxf>
      <font>
        <color theme="5"/>
      </font>
      <fill>
        <patternFill>
          <bgColor theme="6" tint="0.59996337778862885"/>
        </patternFill>
      </fill>
    </dxf>
    <dxf>
      <font>
        <color theme="0" tint="-0.14996795556505021"/>
      </font>
    </dxf>
    <dxf>
      <font>
        <color theme="5"/>
      </font>
      <fill>
        <patternFill>
          <bgColor theme="6" tint="0.59996337778862885"/>
        </patternFill>
      </fill>
    </dxf>
    <dxf>
      <font>
        <color rgb="FFC00000"/>
      </font>
    </dxf>
    <dxf>
      <font>
        <color theme="8"/>
      </font>
    </dxf>
    <dxf>
      <font>
        <color rgb="FF9C0006"/>
      </font>
      <fill>
        <patternFill>
          <bgColor rgb="FFFFC7CE"/>
        </patternFill>
      </fill>
    </dxf>
    <dxf>
      <border>
        <left style="thin">
          <color rgb="FF9C0006"/>
        </left>
        <right style="thin">
          <color rgb="FF9C0006"/>
        </right>
        <top style="thin">
          <color rgb="FF9C0006"/>
        </top>
        <bottom style="thin">
          <color rgb="FF9C0006"/>
        </bottom>
      </border>
    </dxf>
    <dxf>
      <font>
        <b/>
        <i val="0"/>
        <color rgb="FFC00000"/>
      </font>
      <border>
        <vertical/>
        <horizontal/>
      </border>
    </dxf>
    <dxf>
      <font>
        <b val="0"/>
        <i/>
        <color theme="4"/>
      </font>
      <fill>
        <patternFill>
          <bgColor theme="0"/>
        </patternFill>
      </fill>
    </dxf>
    <dxf>
      <font>
        <color rgb="FF9C0006"/>
      </font>
      <fill>
        <patternFill>
          <bgColor rgb="FFFFC7CE"/>
        </patternFill>
      </fill>
    </dxf>
    <dxf>
      <font>
        <color theme="0" tint="-0.14996795556505021"/>
      </font>
    </dxf>
    <dxf>
      <font>
        <color theme="5"/>
      </font>
      <fill>
        <patternFill>
          <bgColor theme="6" tint="0.59996337778862885"/>
        </patternFill>
      </fill>
    </dxf>
    <dxf>
      <font>
        <color rgb="FFC00000"/>
      </font>
    </dxf>
    <dxf>
      <font>
        <color theme="8"/>
      </font>
    </dxf>
    <dxf>
      <font>
        <color rgb="FFC00000"/>
      </font>
    </dxf>
    <dxf>
      <font>
        <color theme="8"/>
      </font>
    </dxf>
    <dxf>
      <font>
        <color rgb="FF9C0006"/>
      </font>
      <fill>
        <patternFill>
          <bgColor rgb="FFFFC7CE"/>
        </patternFill>
      </fill>
    </dxf>
    <dxf>
      <border>
        <left style="thin">
          <color rgb="FF9C0006"/>
        </left>
        <right style="thin">
          <color rgb="FF9C0006"/>
        </right>
        <top style="thin">
          <color rgb="FF9C0006"/>
        </top>
        <bottom style="thin">
          <color rgb="FF9C0006"/>
        </bottom>
      </border>
    </dxf>
    <dxf>
      <font>
        <b/>
        <i val="0"/>
        <color rgb="FFC00000"/>
      </font>
      <border>
        <vertical/>
        <horizontal/>
      </border>
    </dxf>
    <dxf>
      <font>
        <b val="0"/>
        <i/>
        <color theme="4"/>
      </font>
      <fill>
        <patternFill>
          <bgColor theme="0"/>
        </patternFill>
      </fill>
    </dxf>
    <dxf>
      <font>
        <color rgb="FF9C0006"/>
      </font>
      <fill>
        <patternFill>
          <bgColor rgb="FFFFC7CE"/>
        </patternFill>
      </fill>
    </dxf>
    <dxf>
      <font>
        <color theme="0" tint="-0.14996795556505021"/>
      </font>
    </dxf>
    <dxf>
      <font>
        <color theme="5"/>
      </font>
      <fill>
        <patternFill>
          <bgColor theme="6" tint="0.59996337778862885"/>
        </patternFill>
      </fill>
    </dxf>
    <dxf>
      <font>
        <color rgb="FFC00000"/>
      </font>
    </dxf>
    <dxf>
      <font>
        <color theme="8"/>
      </font>
    </dxf>
    <dxf>
      <font>
        <color rgb="FF9C0006"/>
      </font>
      <fill>
        <patternFill>
          <bgColor rgb="FFFFC7CE"/>
        </patternFill>
      </fill>
    </dxf>
    <dxf>
      <border>
        <left style="thin">
          <color rgb="FF9C0006"/>
        </left>
        <right style="thin">
          <color rgb="FF9C0006"/>
        </right>
        <top style="thin">
          <color rgb="FF9C0006"/>
        </top>
        <bottom style="thin">
          <color rgb="FF9C0006"/>
        </bottom>
      </border>
    </dxf>
    <dxf>
      <font>
        <b/>
        <i val="0"/>
        <color rgb="FFC00000"/>
      </font>
      <border>
        <vertical/>
        <horizontal/>
      </border>
    </dxf>
    <dxf>
      <font>
        <b val="0"/>
        <i/>
        <color theme="4"/>
      </font>
      <fill>
        <patternFill>
          <bgColor theme="0"/>
        </patternFill>
      </fill>
    </dxf>
    <dxf>
      <font>
        <color rgb="FF9C0006"/>
      </font>
      <fill>
        <patternFill>
          <bgColor rgb="FFFFC7CE"/>
        </patternFill>
      </fill>
    </dxf>
    <dxf>
      <font>
        <color rgb="FF9C0006"/>
      </font>
      <fill>
        <patternFill>
          <bgColor rgb="FFFFC7CE"/>
        </patternFill>
      </fill>
    </dxf>
    <dxf>
      <border>
        <left style="thin">
          <color rgb="FF9C0006"/>
        </left>
        <right style="thin">
          <color rgb="FF9C0006"/>
        </right>
        <top style="thin">
          <color rgb="FF9C0006"/>
        </top>
        <bottom style="thin">
          <color rgb="FF9C0006"/>
        </bottom>
      </border>
    </dxf>
    <dxf>
      <font>
        <b/>
        <i val="0"/>
        <color rgb="FFC00000"/>
      </font>
      <border>
        <vertical/>
        <horizontal/>
      </border>
    </dxf>
    <dxf>
      <font>
        <b val="0"/>
        <i/>
        <color theme="4"/>
      </font>
      <fill>
        <patternFill>
          <bgColor theme="0"/>
        </patternFill>
      </fill>
    </dxf>
    <dxf>
      <font>
        <color rgb="FF9C0006"/>
      </font>
      <fill>
        <patternFill>
          <bgColor rgb="FFFFC7CE"/>
        </patternFill>
      </fill>
    </dxf>
    <dxf>
      <font>
        <color rgb="FF9C0006"/>
      </font>
      <fill>
        <patternFill>
          <bgColor rgb="FFFFC7CE"/>
        </patternFill>
      </fill>
    </dxf>
    <dxf>
      <border>
        <left style="thin">
          <color rgb="FF9C0006"/>
        </left>
        <right style="thin">
          <color rgb="FF9C0006"/>
        </right>
        <top style="thin">
          <color rgb="FF9C0006"/>
        </top>
        <bottom style="thin">
          <color rgb="FF9C0006"/>
        </bottom>
      </border>
    </dxf>
    <dxf>
      <font>
        <b/>
        <i val="0"/>
        <color rgb="FFC00000"/>
      </font>
      <border>
        <vertical/>
        <horizontal/>
      </border>
    </dxf>
    <dxf>
      <font>
        <b val="0"/>
        <i/>
        <color theme="4"/>
      </font>
      <fill>
        <patternFill>
          <bgColor theme="0"/>
        </patternFill>
      </fill>
    </dxf>
    <dxf>
      <font>
        <color rgb="FF9C0006"/>
      </font>
      <fill>
        <patternFill>
          <bgColor rgb="FFFFC7CE"/>
        </patternFill>
      </fill>
    </dxf>
    <dxf>
      <font>
        <color theme="0" tint="-0.14996795556505021"/>
      </font>
    </dxf>
    <dxf>
      <font>
        <color theme="5"/>
      </font>
      <fill>
        <patternFill>
          <bgColor theme="6" tint="0.59996337778862885"/>
        </patternFill>
      </fill>
    </dxf>
    <dxf>
      <font>
        <color theme="0" tint="-0.14996795556505021"/>
      </font>
    </dxf>
    <dxf>
      <font>
        <color theme="5"/>
      </font>
      <fill>
        <patternFill>
          <bgColor theme="6" tint="0.59996337778862885"/>
        </patternFill>
      </fill>
    </dxf>
    <dxf>
      <font>
        <color theme="0" tint="-0.14996795556505021"/>
      </font>
    </dxf>
    <dxf>
      <font>
        <color theme="5"/>
      </font>
      <fill>
        <patternFill>
          <bgColor theme="6" tint="0.59996337778862885"/>
        </patternFill>
      </fill>
    </dxf>
    <dxf>
      <font>
        <color theme="0" tint="-0.14996795556505021"/>
      </font>
    </dxf>
    <dxf>
      <font>
        <color theme="5"/>
      </font>
      <fill>
        <patternFill>
          <bgColor theme="6" tint="0.59996337778862885"/>
        </patternFill>
      </fill>
    </dxf>
    <dxf>
      <font>
        <color theme="0" tint="-0.14996795556505021"/>
      </font>
    </dxf>
    <dxf>
      <font>
        <color theme="5"/>
      </font>
      <fill>
        <patternFill>
          <bgColor theme="6" tint="0.59996337778862885"/>
        </patternFill>
      </fill>
    </dxf>
    <dxf>
      <font>
        <color theme="0" tint="-0.14996795556505021"/>
      </font>
    </dxf>
    <dxf>
      <font>
        <color theme="5"/>
      </font>
      <fill>
        <patternFill>
          <bgColor theme="6" tint="0.59996337778862885"/>
        </patternFill>
      </fill>
    </dxf>
    <dxf>
      <font>
        <color rgb="FFC00000"/>
      </font>
    </dxf>
    <dxf>
      <font>
        <color theme="8"/>
      </font>
    </dxf>
    <dxf>
      <font>
        <color rgb="FFC00000"/>
      </font>
    </dxf>
    <dxf>
      <font>
        <color theme="8"/>
      </font>
    </dxf>
    <dxf>
      <font>
        <color rgb="FFC00000"/>
      </font>
    </dxf>
    <dxf>
      <font>
        <color theme="8"/>
      </font>
    </dxf>
    <dxf>
      <font>
        <color rgb="FFC00000"/>
      </font>
    </dxf>
    <dxf>
      <font>
        <color theme="8"/>
      </font>
    </dxf>
    <dxf>
      <font>
        <color rgb="FFC00000"/>
      </font>
    </dxf>
    <dxf>
      <font>
        <color theme="8"/>
      </font>
    </dxf>
    <dxf>
      <font>
        <color rgb="FFC00000"/>
      </font>
    </dxf>
    <dxf>
      <font>
        <color theme="8"/>
      </font>
    </dxf>
    <dxf>
      <font>
        <color rgb="FFC00000"/>
      </font>
    </dxf>
    <dxf>
      <font>
        <color theme="8"/>
      </font>
    </dxf>
    <dxf>
      <font>
        <color rgb="FFC00000"/>
      </font>
    </dxf>
    <dxf>
      <font>
        <color theme="8"/>
      </font>
    </dxf>
    <dxf>
      <font>
        <color theme="0" tint="-0.14996795556505021"/>
      </font>
    </dxf>
    <dxf>
      <font>
        <color theme="5"/>
      </font>
      <fill>
        <patternFill>
          <bgColor theme="6" tint="0.59996337778862885"/>
        </patternFill>
      </fill>
    </dxf>
    <dxf>
      <font>
        <color rgb="FFC00000"/>
      </font>
    </dxf>
    <dxf>
      <font>
        <color theme="8"/>
      </font>
    </dxf>
    <dxf>
      <font>
        <color theme="0" tint="-0.14996795556505021"/>
      </font>
    </dxf>
    <dxf>
      <font>
        <color theme="5"/>
      </font>
      <fill>
        <patternFill>
          <bgColor theme="6" tint="0.59996337778862885"/>
        </patternFill>
      </fill>
    </dxf>
  </dxfs>
  <tableStyles count="0" defaultTableStyle="TableStyleMedium2" defaultPivotStyle="PivotStyleLight16"/>
  <colors>
    <mruColors>
      <color rgb="FF4472C4"/>
      <color rgb="FFCC0000"/>
      <color rgb="FFFF66CC"/>
      <color rgb="FF9966FF"/>
      <color rgb="FFFF99FF"/>
      <color rgb="FFFF99CC"/>
      <color rgb="FFFF66FF"/>
      <color rgb="FFCC66FF"/>
      <color rgb="FFFFCC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22411</xdr:colOff>
      <xdr:row>23</xdr:row>
      <xdr:rowOff>0</xdr:rowOff>
    </xdr:from>
    <xdr:to>
      <xdr:col>2</xdr:col>
      <xdr:colOff>0</xdr:colOff>
      <xdr:row>24</xdr:row>
      <xdr:rowOff>11206</xdr:rowOff>
    </xdr:to>
    <xdr:sp macro="" textlink="">
      <xdr:nvSpPr>
        <xdr:cNvPr id="2" name="Rechteck 1">
          <a:extLst>
            <a:ext uri="{FF2B5EF4-FFF2-40B4-BE49-F238E27FC236}">
              <a16:creationId xmlns:a16="http://schemas.microsoft.com/office/drawing/2014/main" id="{00000000-0008-0000-0400-000002000000}"/>
            </a:ext>
          </a:extLst>
        </xdr:cNvPr>
        <xdr:cNvSpPr/>
      </xdr:nvSpPr>
      <xdr:spPr>
        <a:xfrm>
          <a:off x="638735" y="5860676"/>
          <a:ext cx="2465294" cy="425824"/>
        </a:xfrm>
        <a:prstGeom prst="rect">
          <a:avLst/>
        </a:prstGeom>
        <a:pattFill prst="pct10">
          <a:fgClr>
            <a:schemeClr val="tx1"/>
          </a:fgClr>
          <a:bgClr>
            <a:srgbClr val="C00000"/>
          </a:bgClr>
        </a:patt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LU" sz="1100"/>
        </a:p>
      </xdr:txBody>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92D050"/>
    <pageSetUpPr fitToPage="1"/>
  </sheetPr>
  <dimension ref="A1:O131"/>
  <sheetViews>
    <sheetView showGridLines="0" zoomScale="80" zoomScaleNormal="80" workbookViewId="0">
      <pane xSplit="1" ySplit="8" topLeftCell="B9" activePane="bottomRight" state="frozen"/>
      <selection pane="topRight" activeCell="B1" sqref="B1"/>
      <selection pane="bottomLeft" activeCell="A9" sqref="A9"/>
      <selection pane="bottomRight" activeCell="I11" sqref="I11"/>
    </sheetView>
  </sheetViews>
  <sheetFormatPr defaultColWidth="11.42578125" defaultRowHeight="15" outlineLevelRow="2"/>
  <cols>
    <col min="1" max="1" width="11.42578125" style="1" customWidth="1"/>
    <col min="2" max="2" width="62.42578125" style="292" customWidth="1"/>
    <col min="3" max="3" width="20.140625" style="292" customWidth="1"/>
    <col min="4" max="4" width="8.140625" style="292" customWidth="1"/>
    <col min="5" max="5" width="18.7109375" style="298" bestFit="1" customWidth="1"/>
    <col min="6" max="6" width="18.7109375" style="302" customWidth="1"/>
    <col min="7" max="7" width="19" style="299" customWidth="1"/>
    <col min="8" max="8" width="15.85546875" style="299" customWidth="1"/>
    <col min="9" max="9" width="42.42578125" style="299" customWidth="1"/>
    <col min="10" max="10" width="9.7109375" style="300" customWidth="1"/>
    <col min="11" max="11" width="30" style="2" customWidth="1"/>
    <col min="12" max="12" width="13.28515625" style="2" hidden="1" customWidth="1"/>
    <col min="13" max="13" width="15.7109375" style="193" hidden="1" customWidth="1"/>
    <col min="14" max="14" width="30.7109375" style="194" hidden="1" customWidth="1"/>
    <col min="15" max="15" width="44.7109375" style="2" customWidth="1"/>
    <col min="16" max="16384" width="11.42578125" style="2"/>
  </cols>
  <sheetData>
    <row r="1" spans="1:15" ht="19.5">
      <c r="A1" s="141" t="s">
        <v>783</v>
      </c>
      <c r="B1" s="187"/>
      <c r="C1" s="187"/>
      <c r="D1" s="187"/>
      <c r="E1" s="188"/>
      <c r="F1" s="189"/>
      <c r="G1" s="190"/>
      <c r="H1" s="190"/>
      <c r="I1" s="190"/>
      <c r="J1" s="191"/>
      <c r="K1" s="192"/>
    </row>
    <row r="2" spans="1:15" ht="9.75" customHeight="1">
      <c r="A2" s="142"/>
      <c r="B2" s="195"/>
      <c r="C2" s="195"/>
      <c r="D2" s="195"/>
      <c r="E2" s="196"/>
      <c r="F2" s="197"/>
      <c r="G2" s="198"/>
      <c r="H2" s="198"/>
      <c r="I2" s="198"/>
      <c r="J2" s="199"/>
      <c r="K2" s="200"/>
    </row>
    <row r="3" spans="1:15" ht="20.25" thickBot="1">
      <c r="A3" s="626" t="s">
        <v>23</v>
      </c>
      <c r="B3" s="201"/>
      <c r="C3" s="202"/>
      <c r="D3" s="202"/>
      <c r="E3" s="202"/>
      <c r="F3" s="202"/>
      <c r="G3" s="203"/>
      <c r="H3" s="203"/>
      <c r="I3" s="203"/>
      <c r="J3" s="204" t="s">
        <v>713</v>
      </c>
      <c r="K3" s="676" t="s">
        <v>668</v>
      </c>
    </row>
    <row r="4" spans="1:15">
      <c r="A4" s="205"/>
      <c r="B4" s="206"/>
      <c r="C4" s="207"/>
      <c r="D4" s="207"/>
      <c r="E4" s="207"/>
      <c r="F4" s="207"/>
      <c r="G4" s="207"/>
      <c r="H4" s="207"/>
      <c r="I4" s="207"/>
      <c r="J4" s="207"/>
      <c r="K4" s="207"/>
      <c r="L4" s="207"/>
      <c r="M4" s="207"/>
      <c r="N4" s="207"/>
    </row>
    <row r="5" spans="1:15" ht="17.25" thickBot="1">
      <c r="A5" s="625" t="s">
        <v>192</v>
      </c>
      <c r="B5" s="683" t="s">
        <v>150</v>
      </c>
      <c r="C5" s="683"/>
      <c r="D5" s="208" t="s">
        <v>237</v>
      </c>
      <c r="E5" s="208" t="s">
        <v>681</v>
      </c>
      <c r="F5" s="208" t="s">
        <v>237</v>
      </c>
      <c r="G5" s="208" t="s">
        <v>238</v>
      </c>
      <c r="H5" s="208" t="s">
        <v>674</v>
      </c>
      <c r="I5" s="208" t="s">
        <v>675</v>
      </c>
      <c r="J5" s="208" t="s">
        <v>676</v>
      </c>
      <c r="K5" s="208" t="s">
        <v>677</v>
      </c>
      <c r="L5" s="208" t="s">
        <v>678</v>
      </c>
      <c r="M5" s="208" t="s">
        <v>679</v>
      </c>
      <c r="N5" s="208" t="s">
        <v>680</v>
      </c>
    </row>
    <row r="6" spans="1:15" s="634" customFormat="1" ht="15.75">
      <c r="A6" s="628" t="s">
        <v>24</v>
      </c>
      <c r="B6" s="629"/>
      <c r="C6" s="629"/>
      <c r="D6" s="629"/>
      <c r="E6" s="630" t="s">
        <v>290</v>
      </c>
      <c r="F6" s="684" t="s">
        <v>25</v>
      </c>
      <c r="G6" s="684"/>
      <c r="H6" s="630" t="s">
        <v>26</v>
      </c>
      <c r="I6" s="631" t="s">
        <v>27</v>
      </c>
      <c r="J6" s="632"/>
      <c r="K6" s="633"/>
      <c r="M6" s="635"/>
      <c r="N6" s="636"/>
    </row>
    <row r="7" spans="1:15" s="641" customFormat="1" ht="20.25" customHeight="1">
      <c r="A7" s="685" t="s">
        <v>28</v>
      </c>
      <c r="B7" s="687" t="s">
        <v>703</v>
      </c>
      <c r="C7" s="689" t="s">
        <v>215</v>
      </c>
      <c r="D7" s="691" t="s">
        <v>34</v>
      </c>
      <c r="E7" s="637" t="s">
        <v>29</v>
      </c>
      <c r="F7" s="689" t="s">
        <v>193</v>
      </c>
      <c r="G7" s="637" t="s">
        <v>30</v>
      </c>
      <c r="H7" s="689" t="s">
        <v>715</v>
      </c>
      <c r="I7" s="689" t="s">
        <v>232</v>
      </c>
      <c r="J7" s="638" t="s">
        <v>525</v>
      </c>
      <c r="K7" s="693" t="s">
        <v>528</v>
      </c>
      <c r="L7" s="634"/>
      <c r="M7" s="639" t="s">
        <v>638</v>
      </c>
      <c r="N7" s="640" t="s">
        <v>639</v>
      </c>
    </row>
    <row r="8" spans="1:15" s="641" customFormat="1" ht="39" customHeight="1" thickBot="1">
      <c r="A8" s="686"/>
      <c r="B8" s="688"/>
      <c r="C8" s="690"/>
      <c r="D8" s="692"/>
      <c r="E8" s="642" t="s">
        <v>31</v>
      </c>
      <c r="F8" s="690"/>
      <c r="G8" s="213" t="s">
        <v>230</v>
      </c>
      <c r="H8" s="690"/>
      <c r="I8" s="695"/>
      <c r="J8" s="214" t="s">
        <v>655</v>
      </c>
      <c r="K8" s="694"/>
      <c r="L8" s="634"/>
      <c r="M8" s="643" t="s">
        <v>637</v>
      </c>
      <c r="N8" s="644" t="s">
        <v>636</v>
      </c>
    </row>
    <row r="9" spans="1:15" outlineLevel="1">
      <c r="A9" s="456">
        <v>1</v>
      </c>
      <c r="B9" s="619" t="s">
        <v>32</v>
      </c>
      <c r="C9" s="620"/>
      <c r="D9" s="457"/>
      <c r="E9" s="170"/>
      <c r="F9" s="171"/>
      <c r="G9" s="172"/>
      <c r="H9" s="172"/>
      <c r="I9" s="172"/>
      <c r="J9" s="217"/>
      <c r="K9" s="218"/>
      <c r="M9" s="218"/>
      <c r="N9" s="218"/>
    </row>
    <row r="10" spans="1:15" ht="45" customHeight="1" outlineLevel="1">
      <c r="A10" s="621" t="s">
        <v>0</v>
      </c>
      <c r="B10" s="698" t="s">
        <v>728</v>
      </c>
      <c r="C10" s="699"/>
      <c r="D10" s="700"/>
      <c r="E10" s="5"/>
      <c r="F10" s="6"/>
      <c r="G10" s="6"/>
      <c r="H10" s="7"/>
      <c r="I10" s="7"/>
      <c r="J10" s="220"/>
      <c r="K10" s="221" t="s">
        <v>286</v>
      </c>
      <c r="M10" s="222"/>
      <c r="N10" s="222"/>
    </row>
    <row r="11" spans="1:15" ht="270" outlineLevel="1">
      <c r="A11" s="223" t="s">
        <v>35</v>
      </c>
      <c r="B11" s="8" t="s">
        <v>729</v>
      </c>
      <c r="C11" s="696" t="s">
        <v>740</v>
      </c>
      <c r="D11" s="224" t="s">
        <v>34</v>
      </c>
      <c r="E11" s="9">
        <v>6</v>
      </c>
      <c r="F11" s="308">
        <v>0</v>
      </c>
      <c r="G11" s="104">
        <f>IF(AND(D11="K.O.",F11&lt;E11)+OR(J11="X"),0,1)</f>
        <v>0</v>
      </c>
      <c r="H11" s="104">
        <f>IF(F11="NZ",0,G11*F11)</f>
        <v>0</v>
      </c>
      <c r="I11" s="309" t="str">
        <f>IF(F11="NZ","Kommentar obligatorisch!","")</f>
        <v/>
      </c>
      <c r="J11" s="225" t="str">
        <f>IF(F11="NZ","X","")</f>
        <v/>
      </c>
      <c r="K11" s="226"/>
      <c r="M11" s="227">
        <f>IF(AND(F11="nz",J11=""),E11,0)</f>
        <v>0</v>
      </c>
      <c r="N11" s="654">
        <f>COUNTBLANK(I11) + COUNTIF(I11,"Kommentar obligatorisch!")</f>
        <v>1</v>
      </c>
      <c r="O11" s="681"/>
    </row>
    <row r="12" spans="1:15" ht="121.5" outlineLevel="1">
      <c r="A12" s="223" t="s">
        <v>36</v>
      </c>
      <c r="B12" s="8" t="s">
        <v>571</v>
      </c>
      <c r="C12" s="696"/>
      <c r="D12" s="224" t="s">
        <v>34</v>
      </c>
      <c r="E12" s="9">
        <v>3</v>
      </c>
      <c r="F12" s="308">
        <v>0</v>
      </c>
      <c r="G12" s="104">
        <f t="shared" ref="G12" si="0">IF(AND(D12="K.O.",F12&lt;E12)+OR(J12="X"),0,1)</f>
        <v>0</v>
      </c>
      <c r="H12" s="104">
        <f t="shared" ref="H12" si="1">IF(F12="NZ",0,G12*F12)</f>
        <v>0</v>
      </c>
      <c r="I12" s="309" t="str">
        <f>IF(F12="NZ","Kommentar obligatorisch!","")</f>
        <v/>
      </c>
      <c r="J12" s="225" t="str">
        <f>IF(F12="NZ","X","")</f>
        <v/>
      </c>
      <c r="K12" s="226"/>
      <c r="M12" s="227">
        <f>IF(AND(F12="nz",J12=""),E12,0)</f>
        <v>0</v>
      </c>
      <c r="N12" s="654">
        <f>COUNTBLANK(I12) + COUNTIF(I12,"Kommentar obligatorisch!")</f>
        <v>1</v>
      </c>
    </row>
    <row r="13" spans="1:15" ht="108" outlineLevel="1">
      <c r="A13" s="228" t="s">
        <v>37</v>
      </c>
      <c r="B13" s="8" t="s">
        <v>543</v>
      </c>
      <c r="C13" s="696"/>
      <c r="D13" s="8"/>
      <c r="E13" s="9">
        <v>4</v>
      </c>
      <c r="F13" s="308">
        <v>0</v>
      </c>
      <c r="G13" s="104">
        <f>IF(AND(D13="K.O.",F13&lt;E13),0,1)</f>
        <v>1</v>
      </c>
      <c r="H13" s="104">
        <f t="shared" ref="H13" si="2">IF(F13="NZ",0,G13*F13)</f>
        <v>0</v>
      </c>
      <c r="I13" s="309" t="str">
        <f>IF(F13="NZ","Kommentar obligatorisch!","")</f>
        <v/>
      </c>
      <c r="J13" s="225" t="str">
        <f>IF(F13="NZ","X","")</f>
        <v/>
      </c>
      <c r="K13" s="229"/>
      <c r="M13" s="227">
        <f>IF(AND(F13="nz",J13=""),E13,0)</f>
        <v>0</v>
      </c>
      <c r="N13" s="654">
        <f>COUNTBLANK(I13) + COUNTIF(I13,"Kommentar obligatorisch!")</f>
        <v>1</v>
      </c>
    </row>
    <row r="14" spans="1:15" ht="27" outlineLevel="1">
      <c r="A14" s="230" t="s">
        <v>685</v>
      </c>
      <c r="B14" s="93" t="str">
        <f>B10</f>
        <v>Transparente Abfallwirtschaft: Informationen zu Hol- und Bring-Sammlung und zur Art der Behandlung</v>
      </c>
      <c r="C14" s="231" t="s">
        <v>88</v>
      </c>
      <c r="D14" s="231"/>
      <c r="E14" s="232">
        <f>SUM(E11:E13)</f>
        <v>13</v>
      </c>
      <c r="F14" s="232">
        <f>COUNTIF(F11:F13,"NZ")</f>
        <v>0</v>
      </c>
      <c r="G14" s="232">
        <f>COUNTIF(G11:G13,"0")</f>
        <v>2</v>
      </c>
      <c r="H14" s="232">
        <f>SUM(H11:H13)</f>
        <v>0</v>
      </c>
      <c r="I14" s="232"/>
      <c r="J14" s="233"/>
      <c r="K14" s="234"/>
      <c r="M14" s="657"/>
      <c r="N14" s="657"/>
    </row>
    <row r="15" spans="1:15" ht="36.75" outlineLevel="1">
      <c r="A15" s="622" t="s">
        <v>1</v>
      </c>
      <c r="B15" s="701" t="s">
        <v>265</v>
      </c>
      <c r="C15" s="702"/>
      <c r="D15" s="703"/>
      <c r="E15" s="235"/>
      <c r="F15" s="236"/>
      <c r="G15" s="236"/>
      <c r="H15" s="237"/>
      <c r="I15" s="237"/>
      <c r="J15" s="220"/>
      <c r="K15" s="238" t="s">
        <v>87</v>
      </c>
      <c r="M15" s="658"/>
      <c r="N15" s="658"/>
    </row>
    <row r="16" spans="1:15" ht="67.5" outlineLevel="1">
      <c r="A16" s="223" t="s">
        <v>38</v>
      </c>
      <c r="B16" s="8" t="s">
        <v>730</v>
      </c>
      <c r="C16" s="307" t="s">
        <v>40</v>
      </c>
      <c r="D16" s="224" t="s">
        <v>34</v>
      </c>
      <c r="E16" s="9">
        <v>3</v>
      </c>
      <c r="F16" s="308">
        <v>0</v>
      </c>
      <c r="G16" s="104">
        <f>IF(AND(D16="K.O.",F16&lt;E16)+OR(J16="X"),0,1)</f>
        <v>0</v>
      </c>
      <c r="H16" s="104">
        <f t="shared" ref="H16" si="3">IF(F16="NZ",0,G16*F16)</f>
        <v>0</v>
      </c>
      <c r="I16" s="309" t="str">
        <f>IF(F16="NZ","Kommentar obligatorisch!","")</f>
        <v/>
      </c>
      <c r="J16" s="225" t="str">
        <f>IF(F16="NZ","X","")</f>
        <v/>
      </c>
      <c r="K16" s="226"/>
      <c r="M16" s="227">
        <f t="shared" ref="M16:M76" si="4">IF(AND(F16="nz",J16=""),E16,0)</f>
        <v>0</v>
      </c>
      <c r="N16" s="654">
        <f>COUNTBLANK(I16) + COUNTIF(I16,"Kommentar obligatorisch!")</f>
        <v>1</v>
      </c>
    </row>
    <row r="17" spans="1:14" s="241" customFormat="1" ht="40.5" outlineLevel="1">
      <c r="A17" s="239" t="s">
        <v>687</v>
      </c>
      <c r="B17" s="94" t="s">
        <v>264</v>
      </c>
      <c r="C17" s="231" t="s">
        <v>88</v>
      </c>
      <c r="D17" s="231"/>
      <c r="E17" s="232">
        <f>SUM(E16:E16)</f>
        <v>3</v>
      </c>
      <c r="F17" s="232">
        <f>COUNTIF(F16,"NZ")</f>
        <v>0</v>
      </c>
      <c r="G17" s="232">
        <f>COUNTIF(G16,"0")</f>
        <v>1</v>
      </c>
      <c r="H17" s="232">
        <f>SUM(H16:H16)</f>
        <v>0</v>
      </c>
      <c r="I17" s="240"/>
      <c r="J17" s="233"/>
      <c r="K17" s="94"/>
      <c r="M17" s="659"/>
      <c r="N17" s="659"/>
    </row>
    <row r="18" spans="1:14" ht="30" customHeight="1" outlineLevel="1">
      <c r="A18" s="621" t="s">
        <v>2</v>
      </c>
      <c r="B18" s="698" t="s">
        <v>208</v>
      </c>
      <c r="C18" s="699"/>
      <c r="D18" s="700"/>
      <c r="E18" s="235"/>
      <c r="F18" s="236"/>
      <c r="G18" s="236"/>
      <c r="H18" s="237"/>
      <c r="I18" s="237"/>
      <c r="J18" s="220"/>
      <c r="K18" s="221" t="s">
        <v>267</v>
      </c>
      <c r="M18" s="658"/>
      <c r="N18" s="658"/>
    </row>
    <row r="19" spans="1:14" ht="97.5" customHeight="1" outlineLevel="1">
      <c r="A19" s="223" t="s">
        <v>39</v>
      </c>
      <c r="B19" s="8" t="s">
        <v>281</v>
      </c>
      <c r="C19" s="307" t="s">
        <v>615</v>
      </c>
      <c r="D19" s="224" t="s">
        <v>34</v>
      </c>
      <c r="E19" s="9">
        <v>1</v>
      </c>
      <c r="F19" s="308">
        <v>0</v>
      </c>
      <c r="G19" s="104">
        <f>IF(AND(D19="K.O.",F19&lt;E19)+OR(J19="X"),0,1)</f>
        <v>0</v>
      </c>
      <c r="H19" s="104">
        <f>IF(F19="NZ",0,G19*F19)</f>
        <v>0</v>
      </c>
      <c r="I19" s="309" t="str">
        <f>IF(F19="NZ","Kommentar obligatorisch!","")</f>
        <v/>
      </c>
      <c r="J19" s="225" t="str">
        <f>IF(F19="NZ","X","")</f>
        <v/>
      </c>
      <c r="K19" s="10"/>
      <c r="M19" s="227">
        <f t="shared" si="4"/>
        <v>0</v>
      </c>
      <c r="N19" s="654">
        <f>COUNTBLANK(I19) + COUNTIF(I19,"Kommentar obligatorisch!")</f>
        <v>1</v>
      </c>
    </row>
    <row r="20" spans="1:14" ht="40.5" outlineLevel="1">
      <c r="A20" s="239" t="s">
        <v>688</v>
      </c>
      <c r="B20" s="93" t="str">
        <f>B18</f>
        <v xml:space="preserve">Information der Abfallerzeuger über das Volumen oder Gewicht der gemischten Siedlungsabfälle (jährlich) . </v>
      </c>
      <c r="C20" s="231" t="s">
        <v>88</v>
      </c>
      <c r="D20" s="231"/>
      <c r="E20" s="232">
        <f>SUM(E19)</f>
        <v>1</v>
      </c>
      <c r="F20" s="232">
        <f>COUNTIF(F19,"NZ")</f>
        <v>0</v>
      </c>
      <c r="G20" s="232">
        <f>COUNTIF(G19,"0")</f>
        <v>1</v>
      </c>
      <c r="H20" s="232">
        <f>SUM(H19)</f>
        <v>0</v>
      </c>
      <c r="I20" s="240"/>
      <c r="J20" s="242"/>
      <c r="K20" s="234"/>
      <c r="M20" s="659"/>
      <c r="N20" s="659"/>
    </row>
    <row r="21" spans="1:14" ht="15.75">
      <c r="A21" s="647" t="s">
        <v>72</v>
      </c>
      <c r="B21" s="648" t="str">
        <f>B9</f>
        <v xml:space="preserve">Informationen und Beratung der Bürger </v>
      </c>
      <c r="C21" s="244" t="str">
        <f>A21</f>
        <v>Total (1)</v>
      </c>
      <c r="D21" s="244"/>
      <c r="E21" s="177">
        <f>E20+E17+E14</f>
        <v>17</v>
      </c>
      <c r="F21" s="177">
        <f t="shared" ref="F21" si="5">F20+F17+F14</f>
        <v>0</v>
      </c>
      <c r="G21" s="177">
        <f>G20+G17+G14</f>
        <v>4</v>
      </c>
      <c r="H21" s="177">
        <f>H20+H17+H14</f>
        <v>0</v>
      </c>
      <c r="I21" s="178"/>
      <c r="J21" s="179"/>
      <c r="K21" s="243"/>
      <c r="M21" s="660"/>
      <c r="N21" s="660"/>
    </row>
    <row r="22" spans="1:14" ht="27" outlineLevel="1">
      <c r="A22" s="471">
        <v>2</v>
      </c>
      <c r="B22" s="623" t="s">
        <v>204</v>
      </c>
      <c r="C22" s="624"/>
      <c r="D22" s="471"/>
      <c r="E22" s="246"/>
      <c r="F22" s="247"/>
      <c r="G22" s="247"/>
      <c r="H22" s="248"/>
      <c r="I22" s="248"/>
      <c r="J22" s="249"/>
      <c r="K22" s="245"/>
      <c r="M22" s="661"/>
      <c r="N22" s="661"/>
    </row>
    <row r="23" spans="1:14" ht="40.5" customHeight="1" outlineLevel="1">
      <c r="A23" s="621" t="s">
        <v>3</v>
      </c>
      <c r="B23" s="698" t="s">
        <v>205</v>
      </c>
      <c r="C23" s="699"/>
      <c r="D23" s="700"/>
      <c r="E23" s="235"/>
      <c r="F23" s="236"/>
      <c r="G23" s="236"/>
      <c r="H23" s="237"/>
      <c r="I23" s="237"/>
      <c r="J23" s="220"/>
      <c r="K23" s="4" t="s">
        <v>202</v>
      </c>
      <c r="M23" s="658"/>
      <c r="N23" s="658"/>
    </row>
    <row r="24" spans="1:14" ht="81" outlineLevel="1">
      <c r="A24" s="223" t="s">
        <v>41</v>
      </c>
      <c r="B24" s="8" t="s">
        <v>558</v>
      </c>
      <c r="C24" s="307" t="s">
        <v>214</v>
      </c>
      <c r="D24" s="224" t="s">
        <v>34</v>
      </c>
      <c r="E24" s="9">
        <v>1</v>
      </c>
      <c r="F24" s="308">
        <v>0</v>
      </c>
      <c r="G24" s="104">
        <f>IF(AND(D24="K.O.",F24&lt;E24)+OR(J24="X"),0,1)</f>
        <v>0</v>
      </c>
      <c r="H24" s="104">
        <f>IF(F24="NZ",0,G24*F24)</f>
        <v>0</v>
      </c>
      <c r="I24" s="309" t="str">
        <f>IF(F24="NZ","Kommentar obligatorisch!","")</f>
        <v/>
      </c>
      <c r="J24" s="225" t="str">
        <f>IF(F24="NZ","X","")</f>
        <v/>
      </c>
      <c r="K24" s="250"/>
      <c r="M24" s="227">
        <f t="shared" si="4"/>
        <v>0</v>
      </c>
      <c r="N24" s="654">
        <f>COUNTBLANK(I24) + COUNTIF(I24,"Kommentar obligatorisch!")</f>
        <v>1</v>
      </c>
    </row>
    <row r="25" spans="1:14" ht="27">
      <c r="A25" s="647" t="s">
        <v>71</v>
      </c>
      <c r="B25" s="648" t="str">
        <f>B22</f>
        <v xml:space="preserve">Verfügbarkeit und Zugänglichkeit von Ressourcenzentren </v>
      </c>
      <c r="C25" s="244" t="str">
        <f>A25</f>
        <v>Total (2)</v>
      </c>
      <c r="D25" s="244"/>
      <c r="E25" s="177">
        <f>SUM(E24:E24)</f>
        <v>1</v>
      </c>
      <c r="F25" s="251">
        <f>COUNTIF(F24,"NZ")</f>
        <v>0</v>
      </c>
      <c r="G25" s="251">
        <f>COUNTIF(G24,"0")</f>
        <v>1</v>
      </c>
      <c r="H25" s="177">
        <f>SUM(H24:H24)</f>
        <v>0</v>
      </c>
      <c r="I25" s="178"/>
      <c r="J25" s="179"/>
      <c r="K25" s="243"/>
      <c r="M25" s="660"/>
      <c r="N25" s="660"/>
    </row>
    <row r="26" spans="1:14" ht="27" outlineLevel="1">
      <c r="A26" s="471">
        <v>3</v>
      </c>
      <c r="B26" s="623" t="s">
        <v>656</v>
      </c>
      <c r="C26" s="624"/>
      <c r="D26" s="472"/>
      <c r="E26" s="253"/>
      <c r="F26" s="254"/>
      <c r="G26" s="254"/>
      <c r="H26" s="255"/>
      <c r="I26" s="255"/>
      <c r="J26" s="249"/>
      <c r="K26" s="245"/>
      <c r="M26" s="662"/>
      <c r="N26" s="662"/>
    </row>
    <row r="27" spans="1:14" ht="79.5" customHeight="1" outlineLevel="1">
      <c r="A27" s="621" t="s">
        <v>4</v>
      </c>
      <c r="B27" s="698" t="s">
        <v>704</v>
      </c>
      <c r="C27" s="699"/>
      <c r="D27" s="700"/>
      <c r="E27" s="5"/>
      <c r="F27" s="6"/>
      <c r="G27" s="6"/>
      <c r="H27" s="7"/>
      <c r="I27" s="7"/>
      <c r="J27" s="220"/>
      <c r="K27" s="4" t="s">
        <v>266</v>
      </c>
      <c r="M27" s="663"/>
      <c r="N27" s="663"/>
    </row>
    <row r="28" spans="1:14" ht="135" outlineLevel="1">
      <c r="A28" s="223" t="s">
        <v>45</v>
      </c>
      <c r="B28" s="8" t="s">
        <v>716</v>
      </c>
      <c r="C28" s="310" t="s">
        <v>203</v>
      </c>
      <c r="D28" s="224" t="s">
        <v>34</v>
      </c>
      <c r="E28" s="9">
        <v>3</v>
      </c>
      <c r="F28" s="308">
        <v>0</v>
      </c>
      <c r="G28" s="104">
        <f>IF(AND(D28="K.O.",F28&lt;E28)+OR(J28="X"),0,1)</f>
        <v>0</v>
      </c>
      <c r="H28" s="104">
        <f t="shared" ref="H28:H30" si="6">IF(F28="NZ",0,G28*F28)</f>
        <v>0</v>
      </c>
      <c r="I28" s="309" t="str">
        <f>IF(F28="NZ","Kommentar obligatorisch!","")</f>
        <v/>
      </c>
      <c r="J28" s="225" t="str">
        <f t="shared" ref="J28:J30" si="7">IF(F28="NZ","X","")</f>
        <v/>
      </c>
      <c r="K28" s="257"/>
      <c r="M28" s="227">
        <f t="shared" si="4"/>
        <v>0</v>
      </c>
      <c r="N28" s="654">
        <f>COUNTBLANK(I28) + COUNTIF(I28,"Kommentar obligatorisch!")</f>
        <v>1</v>
      </c>
    </row>
    <row r="29" spans="1:14" ht="81" outlineLevel="1">
      <c r="A29" s="223" t="s">
        <v>113</v>
      </c>
      <c r="B29" s="8" t="s">
        <v>717</v>
      </c>
      <c r="C29" s="697" t="s">
        <v>82</v>
      </c>
      <c r="D29" s="224" t="s">
        <v>34</v>
      </c>
      <c r="E29" s="9">
        <v>1</v>
      </c>
      <c r="F29" s="308">
        <v>0</v>
      </c>
      <c r="G29" s="104">
        <f t="shared" ref="G29:G30" si="8">IF(AND(D29="K.O.",F29&lt;E29)+OR(J29="X"),0,1)</f>
        <v>0</v>
      </c>
      <c r="H29" s="104">
        <f t="shared" si="6"/>
        <v>0</v>
      </c>
      <c r="I29" s="309" t="str">
        <f t="shared" ref="I29:I30" si="9">IF(F29="NZ","Kommentar obligatorisch!","")</f>
        <v/>
      </c>
      <c r="J29" s="225" t="str">
        <f t="shared" si="7"/>
        <v/>
      </c>
      <c r="K29" s="257"/>
      <c r="M29" s="227">
        <f t="shared" si="4"/>
        <v>0</v>
      </c>
      <c r="N29" s="654">
        <f>COUNTBLANK(I29) + COUNTIF(I29,"Kommentar obligatorisch!")</f>
        <v>1</v>
      </c>
    </row>
    <row r="30" spans="1:14" ht="54" outlineLevel="1">
      <c r="A30" s="223" t="s">
        <v>115</v>
      </c>
      <c r="B30" s="8" t="s">
        <v>718</v>
      </c>
      <c r="C30" s="697"/>
      <c r="D30" s="224" t="s">
        <v>34</v>
      </c>
      <c r="E30" s="9">
        <v>1</v>
      </c>
      <c r="F30" s="308">
        <v>0</v>
      </c>
      <c r="G30" s="104">
        <f t="shared" si="8"/>
        <v>0</v>
      </c>
      <c r="H30" s="104">
        <f t="shared" si="6"/>
        <v>0</v>
      </c>
      <c r="I30" s="309" t="str">
        <f t="shared" si="9"/>
        <v/>
      </c>
      <c r="J30" s="225" t="str">
        <f t="shared" si="7"/>
        <v/>
      </c>
      <c r="K30" s="258"/>
      <c r="M30" s="227">
        <f t="shared" si="4"/>
        <v>0</v>
      </c>
      <c r="N30" s="654">
        <f>COUNTBLANK(I30) + COUNTIF(I30,"Kommentar obligatorisch!")</f>
        <v>1</v>
      </c>
    </row>
    <row r="31" spans="1:14" ht="40.5" outlineLevel="1">
      <c r="A31" s="239" t="s">
        <v>689</v>
      </c>
      <c r="B31" s="230" t="s">
        <v>712</v>
      </c>
      <c r="C31" s="231" t="s">
        <v>88</v>
      </c>
      <c r="D31" s="231"/>
      <c r="E31" s="232">
        <f>SUM(E28:E30)</f>
        <v>5</v>
      </c>
      <c r="F31" s="232">
        <f>COUNTIF(F28:F30,"NZ")</f>
        <v>0</v>
      </c>
      <c r="G31" s="232">
        <f>COUNTIF(G28:G30,"0")</f>
        <v>3</v>
      </c>
      <c r="H31" s="232">
        <f>SUM(H28:H30)</f>
        <v>0</v>
      </c>
      <c r="I31" s="240"/>
      <c r="J31" s="233"/>
      <c r="K31" s="234"/>
      <c r="M31" s="659"/>
      <c r="N31" s="659"/>
    </row>
    <row r="32" spans="1:14" ht="94.5" customHeight="1" outlineLevel="1">
      <c r="A32" s="621" t="s">
        <v>49</v>
      </c>
      <c r="B32" s="705" t="s">
        <v>709</v>
      </c>
      <c r="C32" s="706"/>
      <c r="D32" s="707"/>
      <c r="E32" s="259"/>
      <c r="F32" s="259"/>
      <c r="G32" s="259"/>
      <c r="H32" s="259"/>
      <c r="I32" s="259"/>
      <c r="J32" s="220"/>
      <c r="K32" s="4" t="s">
        <v>269</v>
      </c>
      <c r="M32" s="664"/>
      <c r="N32" s="664"/>
    </row>
    <row r="33" spans="1:14" ht="40.5" outlineLevel="1">
      <c r="A33" s="223" t="s">
        <v>51</v>
      </c>
      <c r="B33" s="260" t="s">
        <v>719</v>
      </c>
      <c r="C33" s="696" t="s">
        <v>268</v>
      </c>
      <c r="D33" s="224" t="s">
        <v>34</v>
      </c>
      <c r="E33" s="9">
        <v>1</v>
      </c>
      <c r="F33" s="308">
        <v>0</v>
      </c>
      <c r="G33" s="104">
        <f>IF(AND(D33="K.O.",F33&lt;E33)+OR(J33="X"),0,1)</f>
        <v>0</v>
      </c>
      <c r="H33" s="104">
        <f t="shared" ref="H33:H35" si="10">IF(F33="NZ",0,G33*F33)</f>
        <v>0</v>
      </c>
      <c r="I33" s="309" t="str">
        <f>IF(F33="NZ","Kommentar obligatorisch!","")</f>
        <v/>
      </c>
      <c r="J33" s="225" t="str">
        <f t="shared" ref="J33:J36" si="11">IF(F33="NZ","X","")</f>
        <v/>
      </c>
      <c r="K33" s="261"/>
      <c r="M33" s="227">
        <f t="shared" si="4"/>
        <v>0</v>
      </c>
      <c r="N33" s="654">
        <f>COUNTBLANK(I33) + COUNTIF(I33,"Kommentar obligatorisch!")</f>
        <v>1</v>
      </c>
    </row>
    <row r="34" spans="1:14" ht="54" outlineLevel="1">
      <c r="A34" s="223" t="s">
        <v>52</v>
      </c>
      <c r="B34" s="8" t="s">
        <v>720</v>
      </c>
      <c r="C34" s="696"/>
      <c r="D34" s="224" t="s">
        <v>34</v>
      </c>
      <c r="E34" s="9">
        <v>1</v>
      </c>
      <c r="F34" s="308">
        <v>0</v>
      </c>
      <c r="G34" s="104">
        <f t="shared" ref="G34:G36" si="12">IF(AND(D34="K.O.",F34&lt;E34)+OR(J34="X"),0,1)</f>
        <v>0</v>
      </c>
      <c r="H34" s="104">
        <f t="shared" si="10"/>
        <v>0</v>
      </c>
      <c r="I34" s="309" t="str">
        <f>IF(F34="NZ","Kommentar obligatorisch!","")</f>
        <v/>
      </c>
      <c r="J34" s="225" t="str">
        <f t="shared" si="11"/>
        <v/>
      </c>
      <c r="K34" s="258"/>
      <c r="M34" s="227">
        <f t="shared" si="4"/>
        <v>0</v>
      </c>
      <c r="N34" s="654">
        <f>COUNTBLANK(I34) + COUNTIF(I34,"Kommentar obligatorisch!")</f>
        <v>1</v>
      </c>
    </row>
    <row r="35" spans="1:14" ht="54" outlineLevel="1">
      <c r="A35" s="11" t="s">
        <v>662</v>
      </c>
      <c r="B35" s="8" t="s">
        <v>721</v>
      </c>
      <c r="C35" s="696"/>
      <c r="D35" s="8"/>
      <c r="E35" s="9">
        <v>1</v>
      </c>
      <c r="F35" s="308">
        <v>0</v>
      </c>
      <c r="G35" s="104">
        <f>IF(AND(D35="K.O.",F35&lt;E35),0,1)</f>
        <v>1</v>
      </c>
      <c r="H35" s="104">
        <f t="shared" si="10"/>
        <v>0</v>
      </c>
      <c r="I35" s="309" t="str">
        <f>IF(F35="NZ","Kommentar obligatorisch!","")</f>
        <v/>
      </c>
      <c r="J35" s="225" t="str">
        <f t="shared" si="11"/>
        <v/>
      </c>
      <c r="K35" s="258"/>
      <c r="M35" s="227">
        <f t="shared" si="4"/>
        <v>0</v>
      </c>
      <c r="N35" s="654">
        <f>COUNTBLANK(I35) + COUNTIF(I35,"Kommentar obligatorisch!")</f>
        <v>1</v>
      </c>
    </row>
    <row r="36" spans="1:14" ht="67.5" outlineLevel="1">
      <c r="A36" s="223" t="s">
        <v>663</v>
      </c>
      <c r="B36" s="8" t="s">
        <v>722</v>
      </c>
      <c r="C36" s="696"/>
      <c r="D36" s="224" t="s">
        <v>34</v>
      </c>
      <c r="E36" s="9">
        <v>1</v>
      </c>
      <c r="F36" s="308">
        <v>0</v>
      </c>
      <c r="G36" s="104">
        <f t="shared" si="12"/>
        <v>0</v>
      </c>
      <c r="H36" s="104">
        <f>IF(F36="NZ",0,G36*F36)</f>
        <v>0</v>
      </c>
      <c r="I36" s="309" t="str">
        <f>IF(F36="NZ","Kommentar obligatorisch!","")</f>
        <v/>
      </c>
      <c r="J36" s="225" t="str">
        <f t="shared" si="11"/>
        <v/>
      </c>
      <c r="K36" s="258"/>
      <c r="M36" s="227">
        <f t="shared" si="4"/>
        <v>0</v>
      </c>
      <c r="N36" s="654">
        <f>COUNTBLANK(I36) + COUNTIF(I36,"Kommentar obligatorisch!")</f>
        <v>1</v>
      </c>
    </row>
    <row r="37" spans="1:14" ht="40.5" outlineLevel="1">
      <c r="A37" s="11" t="s">
        <v>664</v>
      </c>
      <c r="B37" s="8" t="s">
        <v>723</v>
      </c>
      <c r="C37" s="696"/>
      <c r="D37" s="8"/>
      <c r="E37" s="9">
        <v>1</v>
      </c>
      <c r="F37" s="308">
        <v>0</v>
      </c>
      <c r="G37" s="104">
        <f>IF(AND(D37="K.O.",F37&lt;E37),0,1)</f>
        <v>1</v>
      </c>
      <c r="H37" s="104">
        <f t="shared" ref="H37" si="13">IF(F37="NZ",0,G37*F37)</f>
        <v>0</v>
      </c>
      <c r="I37" s="309" t="str">
        <f>IF(F37="NZ","Kommentar obligatorisch!","")</f>
        <v/>
      </c>
      <c r="J37" s="225" t="str">
        <f t="shared" ref="J37" si="14">IF(F37="NZ","X","")</f>
        <v/>
      </c>
      <c r="K37" s="258"/>
      <c r="M37" s="227">
        <f t="shared" si="4"/>
        <v>0</v>
      </c>
      <c r="N37" s="654">
        <f>COUNTBLANK(I37) + COUNTIF(I37,"Kommentar obligatorisch!")</f>
        <v>1</v>
      </c>
    </row>
    <row r="38" spans="1:14" ht="40.5" outlineLevel="1">
      <c r="A38" s="230" t="s">
        <v>690</v>
      </c>
      <c r="B38" s="93" t="s">
        <v>710</v>
      </c>
      <c r="C38" s="231" t="s">
        <v>88</v>
      </c>
      <c r="D38" s="231"/>
      <c r="E38" s="232">
        <f>SUM(E33:E37)</f>
        <v>5</v>
      </c>
      <c r="F38" s="232">
        <f>COUNTIF(F33:F37,"NZ")</f>
        <v>0</v>
      </c>
      <c r="G38" s="232">
        <f>COUNTIF(G33:G37,"0")</f>
        <v>3</v>
      </c>
      <c r="H38" s="232">
        <f>SUM(H33:H37)</f>
        <v>0</v>
      </c>
      <c r="I38" s="240"/>
      <c r="J38" s="233"/>
      <c r="K38" s="234"/>
      <c r="M38" s="659"/>
      <c r="N38" s="659"/>
    </row>
    <row r="39" spans="1:14" ht="40.5" customHeight="1" outlineLevel="1">
      <c r="A39" s="621" t="s">
        <v>50</v>
      </c>
      <c r="B39" s="698" t="s">
        <v>705</v>
      </c>
      <c r="C39" s="699"/>
      <c r="D39" s="700"/>
      <c r="E39" s="5"/>
      <c r="F39" s="6"/>
      <c r="G39" s="262"/>
      <c r="H39" s="263"/>
      <c r="I39" s="7"/>
      <c r="J39" s="220"/>
      <c r="K39" s="264" t="s">
        <v>216</v>
      </c>
      <c r="M39" s="663"/>
      <c r="N39" s="663"/>
    </row>
    <row r="40" spans="1:14" ht="81" outlineLevel="1">
      <c r="A40" s="11" t="s">
        <v>83</v>
      </c>
      <c r="B40" s="8" t="s">
        <v>575</v>
      </c>
      <c r="C40" s="307" t="s">
        <v>270</v>
      </c>
      <c r="D40" s="8"/>
      <c r="E40" s="9">
        <v>2</v>
      </c>
      <c r="F40" s="308">
        <v>0</v>
      </c>
      <c r="G40" s="104">
        <f>IF(AND(D40="K.O.",F40&lt;E40),0,1)</f>
        <v>1</v>
      </c>
      <c r="H40" s="104">
        <f t="shared" ref="H40" si="15">IF(F40="NZ",0,G40*F40)</f>
        <v>0</v>
      </c>
      <c r="I40" s="309" t="str">
        <f>IF(F40="NZ","Kommentar obligatorisch!","")</f>
        <v/>
      </c>
      <c r="J40" s="225" t="str">
        <f t="shared" ref="J40" si="16">IF(F40="NZ","X","")</f>
        <v/>
      </c>
      <c r="K40" s="265"/>
      <c r="M40" s="227">
        <f t="shared" si="4"/>
        <v>0</v>
      </c>
      <c r="N40" s="654">
        <f>COUNTBLANK(I40) + COUNTIF(I40,"Kommentar obligatorisch!")</f>
        <v>1</v>
      </c>
    </row>
    <row r="41" spans="1:14" ht="40.5" outlineLevel="1">
      <c r="A41" s="239" t="s">
        <v>691</v>
      </c>
      <c r="B41" s="93" t="str">
        <f>B39</f>
        <v>Einschränkung des Ressourcenverbrauches: Maßnahmen zur Abfallvermeidung für Gemeinden mit eigenem Fuhrpark</v>
      </c>
      <c r="C41" s="231" t="s">
        <v>88</v>
      </c>
      <c r="D41" s="231"/>
      <c r="E41" s="232">
        <f>SUM(E40:E40)</f>
        <v>2</v>
      </c>
      <c r="F41" s="232">
        <f>COUNTIF(F40,"NZ")</f>
        <v>0</v>
      </c>
      <c r="G41" s="232">
        <f>COUNTIF(G40,"0")</f>
        <v>0</v>
      </c>
      <c r="H41" s="232">
        <f>SUM(H40:H40)</f>
        <v>0</v>
      </c>
      <c r="I41" s="240"/>
      <c r="J41" s="242"/>
      <c r="K41" s="234"/>
      <c r="M41" s="659"/>
      <c r="N41" s="659"/>
    </row>
    <row r="42" spans="1:14" ht="27">
      <c r="A42" s="647" t="s">
        <v>73</v>
      </c>
      <c r="B42" s="648" t="str">
        <f>B26</f>
        <v>Abfall-Vermeidungskonzept für die eigenen Einrichtungen der Gemeinde</v>
      </c>
      <c r="C42" s="244" t="str">
        <f>A42</f>
        <v>Total (3)</v>
      </c>
      <c r="D42" s="244"/>
      <c r="E42" s="177">
        <f>E31+E41+E38</f>
        <v>12</v>
      </c>
      <c r="F42" s="177">
        <f>F31+F41+F38</f>
        <v>0</v>
      </c>
      <c r="G42" s="177">
        <f>G31+G41+G38</f>
        <v>6</v>
      </c>
      <c r="H42" s="177">
        <f>H31+H41+H38</f>
        <v>0</v>
      </c>
      <c r="I42" s="178"/>
      <c r="J42" s="179"/>
      <c r="K42" s="243"/>
      <c r="M42" s="660"/>
      <c r="N42" s="660"/>
    </row>
    <row r="43" spans="1:14" ht="27" outlineLevel="1">
      <c r="A43" s="471">
        <v>4</v>
      </c>
      <c r="B43" s="623" t="s">
        <v>48</v>
      </c>
      <c r="C43" s="471"/>
      <c r="D43" s="471"/>
      <c r="E43" s="253"/>
      <c r="F43" s="254"/>
      <c r="G43" s="254"/>
      <c r="H43" s="255"/>
      <c r="I43" s="255"/>
      <c r="J43" s="249"/>
      <c r="K43" s="245"/>
      <c r="M43" s="662"/>
      <c r="N43" s="662"/>
    </row>
    <row r="44" spans="1:14" ht="27" outlineLevel="1">
      <c r="A44" s="621" t="s">
        <v>5</v>
      </c>
      <c r="B44" s="698" t="s">
        <v>217</v>
      </c>
      <c r="C44" s="699"/>
      <c r="D44" s="700"/>
      <c r="E44" s="4"/>
      <c r="F44" s="221"/>
      <c r="G44" s="221"/>
      <c r="H44" s="221"/>
      <c r="I44" s="221"/>
      <c r="J44" s="220"/>
      <c r="K44" s="4" t="s">
        <v>81</v>
      </c>
      <c r="M44" s="665"/>
      <c r="N44" s="665"/>
    </row>
    <row r="45" spans="1:14" ht="40.5" outlineLevel="1">
      <c r="A45" s="223" t="s">
        <v>46</v>
      </c>
      <c r="B45" s="8" t="s">
        <v>616</v>
      </c>
      <c r="C45" s="310" t="s">
        <v>529</v>
      </c>
      <c r="D45" s="224" t="s">
        <v>34</v>
      </c>
      <c r="E45" s="9">
        <v>1</v>
      </c>
      <c r="F45" s="308">
        <v>0</v>
      </c>
      <c r="G45" s="104">
        <f>IF(AND(D45="K.O.",F45&lt;E45)+OR(J45="X"),0,1)</f>
        <v>0</v>
      </c>
      <c r="H45" s="104">
        <f>IF(F45="NZ",0,G45*F45)</f>
        <v>0</v>
      </c>
      <c r="I45" s="309" t="str">
        <f>IF(F45="NZ","Kommentar obligatorisch!","")</f>
        <v/>
      </c>
      <c r="J45" s="225" t="str">
        <f t="shared" ref="J45:J46" si="17">IF(F45="NZ","X","")</f>
        <v/>
      </c>
      <c r="K45" s="258"/>
      <c r="M45" s="227">
        <f t="shared" si="4"/>
        <v>0</v>
      </c>
      <c r="N45" s="654">
        <f>COUNTBLANK(I45) + COUNTIF(I45,"Kommentar obligatorisch!")</f>
        <v>1</v>
      </c>
    </row>
    <row r="46" spans="1:14" ht="175.5" outlineLevel="1">
      <c r="A46" s="11" t="s">
        <v>47</v>
      </c>
      <c r="B46" s="8" t="s">
        <v>617</v>
      </c>
      <c r="C46" s="310" t="s">
        <v>572</v>
      </c>
      <c r="D46" s="8"/>
      <c r="E46" s="9">
        <v>5</v>
      </c>
      <c r="F46" s="308">
        <v>0</v>
      </c>
      <c r="G46" s="104">
        <f>IF(AND(D46="K.O.",F46&lt;E46),0,1)</f>
        <v>1</v>
      </c>
      <c r="H46" s="104">
        <f t="shared" ref="H46" si="18">IF(F46="NZ",0,G46*F46)</f>
        <v>0</v>
      </c>
      <c r="I46" s="309" t="str">
        <f>IF(F46="NZ","Kommentar obligatorisch!","")</f>
        <v/>
      </c>
      <c r="J46" s="225" t="str">
        <f t="shared" si="17"/>
        <v/>
      </c>
      <c r="K46" s="258"/>
      <c r="M46" s="227">
        <f t="shared" si="4"/>
        <v>0</v>
      </c>
      <c r="N46" s="654">
        <f>COUNTBLANK(I46) + COUNTIF(I46,"Kommentar obligatorisch!")</f>
        <v>1</v>
      </c>
    </row>
    <row r="47" spans="1:14" ht="27">
      <c r="A47" s="647" t="s">
        <v>74</v>
      </c>
      <c r="B47" s="648" t="str">
        <f>B43</f>
        <v>Vermeidung von Abfall auf Veranstaltungen innerhalb der Gemeinde(n)</v>
      </c>
      <c r="C47" s="244" t="str">
        <f>A47</f>
        <v>Total (4)</v>
      </c>
      <c r="D47" s="244"/>
      <c r="E47" s="177">
        <f>SUM(E45:E46)</f>
        <v>6</v>
      </c>
      <c r="F47" s="251">
        <f>COUNTIF(F45:F46,"NZ")</f>
        <v>0</v>
      </c>
      <c r="G47" s="251">
        <f>COUNTIF(G45:G46,"0")</f>
        <v>1</v>
      </c>
      <c r="H47" s="177">
        <f>SUM(H45:H46)</f>
        <v>0</v>
      </c>
      <c r="I47" s="180"/>
      <c r="J47" s="179"/>
      <c r="K47" s="243"/>
      <c r="M47" s="660"/>
      <c r="N47" s="660"/>
    </row>
    <row r="48" spans="1:14" ht="27" outlineLevel="2">
      <c r="A48" s="471">
        <v>5</v>
      </c>
      <c r="B48" s="627" t="s">
        <v>272</v>
      </c>
      <c r="C48" s="472"/>
      <c r="D48" s="472"/>
      <c r="E48" s="246"/>
      <c r="F48" s="247"/>
      <c r="G48" s="247"/>
      <c r="H48" s="248"/>
      <c r="I48" s="248"/>
      <c r="J48" s="249"/>
      <c r="K48" s="252"/>
      <c r="M48" s="661"/>
      <c r="N48" s="661"/>
    </row>
    <row r="49" spans="1:14" ht="40.5" outlineLevel="2">
      <c r="A49" s="621" t="s">
        <v>8</v>
      </c>
      <c r="B49" s="698" t="s">
        <v>780</v>
      </c>
      <c r="C49" s="699"/>
      <c r="D49" s="700"/>
      <c r="E49" s="266"/>
      <c r="F49" s="267"/>
      <c r="G49" s="267"/>
      <c r="H49" s="268"/>
      <c r="I49" s="268"/>
      <c r="J49" s="220"/>
      <c r="K49" s="4" t="s">
        <v>271</v>
      </c>
      <c r="M49" s="666"/>
      <c r="N49" s="666"/>
    </row>
    <row r="50" spans="1:14" ht="135" outlineLevel="2">
      <c r="A50" s="11" t="s">
        <v>6</v>
      </c>
      <c r="B50" s="8" t="s">
        <v>731</v>
      </c>
      <c r="C50" s="307" t="s">
        <v>218</v>
      </c>
      <c r="D50" s="8"/>
      <c r="E50" s="9">
        <v>2</v>
      </c>
      <c r="F50" s="308">
        <v>0</v>
      </c>
      <c r="G50" s="104">
        <f>IF(AND(D50="K.O.",F50&lt;E50),0,1)</f>
        <v>1</v>
      </c>
      <c r="H50" s="104">
        <f t="shared" ref="H50" si="19">IF(F50="NZ",0,G50*F50)</f>
        <v>0</v>
      </c>
      <c r="I50" s="309" t="str">
        <f>IF(F50="NZ","Kommentar obligatorisch!","")</f>
        <v/>
      </c>
      <c r="J50" s="225" t="str">
        <f t="shared" ref="J50" si="20">IF(F50="NZ","X","")</f>
        <v/>
      </c>
      <c r="K50" s="258"/>
      <c r="M50" s="227">
        <f t="shared" si="4"/>
        <v>0</v>
      </c>
      <c r="N50" s="654">
        <f>COUNTBLANK(I50) + COUNTIF(I50,"Kommentar obligatorisch!")</f>
        <v>1</v>
      </c>
    </row>
    <row r="51" spans="1:14" ht="40.5" outlineLevel="2">
      <c r="A51" s="239" t="s">
        <v>692</v>
      </c>
      <c r="B51" s="93" t="str">
        <f>B49</f>
        <v>Förderung von Reparatur-  Veranstaltungen (Repair Café): Einrichtung und Unterstützung von Reparatur- und Wiederverwendungsnetzen</v>
      </c>
      <c r="C51" s="231" t="s">
        <v>88</v>
      </c>
      <c r="D51" s="231"/>
      <c r="E51" s="232">
        <f>SUM(E50:E50)</f>
        <v>2</v>
      </c>
      <c r="F51" s="232">
        <f>COUNTIF(F50,"NZ")</f>
        <v>0</v>
      </c>
      <c r="G51" s="232">
        <f>COUNTIF(G50,"0")</f>
        <v>0</v>
      </c>
      <c r="H51" s="232">
        <f>SUM(H50:H50)</f>
        <v>0</v>
      </c>
      <c r="I51" s="240"/>
      <c r="J51" s="233"/>
      <c r="K51" s="234"/>
      <c r="M51" s="659"/>
      <c r="N51" s="659"/>
    </row>
    <row r="52" spans="1:14" ht="40.5" outlineLevel="2">
      <c r="A52" s="219" t="s">
        <v>9</v>
      </c>
      <c r="B52" s="708" t="s">
        <v>706</v>
      </c>
      <c r="C52" s="709"/>
      <c r="D52" s="710"/>
      <c r="E52" s="5"/>
      <c r="F52" s="6"/>
      <c r="G52" s="6"/>
      <c r="H52" s="7"/>
      <c r="I52" s="7"/>
      <c r="J52" s="220"/>
      <c r="K52" s="4" t="s">
        <v>184</v>
      </c>
      <c r="M52" s="663"/>
      <c r="N52" s="663"/>
    </row>
    <row r="53" spans="1:14" ht="108" outlineLevel="2">
      <c r="A53" s="223" t="s">
        <v>7</v>
      </c>
      <c r="B53" s="8" t="s">
        <v>573</v>
      </c>
      <c r="C53" s="307" t="s">
        <v>226</v>
      </c>
      <c r="D53" s="224" t="s">
        <v>34</v>
      </c>
      <c r="E53" s="9">
        <v>2</v>
      </c>
      <c r="F53" s="308">
        <v>0</v>
      </c>
      <c r="G53" s="104">
        <f>IF(AND(D53="K.O.",F53&lt;E53)+OR(J53="X"),0,1)</f>
        <v>0</v>
      </c>
      <c r="H53" s="104">
        <f t="shared" ref="H53" si="21">IF(F53="NZ",0,G53*F53)</f>
        <v>0</v>
      </c>
      <c r="I53" s="309" t="str">
        <f>IF(F53="NZ","Kommentar obligatorisch!","")</f>
        <v/>
      </c>
      <c r="J53" s="225" t="str">
        <f t="shared" ref="J53" si="22">IF(F53="NZ","X","")</f>
        <v/>
      </c>
      <c r="K53" s="258"/>
      <c r="M53" s="227">
        <f t="shared" si="4"/>
        <v>0</v>
      </c>
      <c r="N53" s="654">
        <f>COUNTBLANK(I53) + COUNTIF(I53,"Kommentar obligatorisch!")</f>
        <v>1</v>
      </c>
    </row>
    <row r="54" spans="1:14" ht="40.5" outlineLevel="2">
      <c r="A54" s="239" t="s">
        <v>693</v>
      </c>
      <c r="B54" s="230" t="str">
        <f>B52</f>
        <v>Förderung von Second-Hand-Märkten : Einrichtung und Unterstützung von Wiederverwendungsnetzen und Mehrfachnutzung von Produkten.</v>
      </c>
      <c r="C54" s="231" t="s">
        <v>88</v>
      </c>
      <c r="D54" s="231"/>
      <c r="E54" s="232">
        <f>SUM(E53:E53)</f>
        <v>2</v>
      </c>
      <c r="F54" s="232">
        <f>COUNTIF(F53,"NZ")</f>
        <v>0</v>
      </c>
      <c r="G54" s="232">
        <f>COUNTIF(G53,"0")</f>
        <v>1</v>
      </c>
      <c r="H54" s="232">
        <f>SUM(H53:H53)</f>
        <v>0</v>
      </c>
      <c r="I54" s="269"/>
      <c r="J54" s="233"/>
      <c r="K54" s="234"/>
      <c r="M54" s="667"/>
      <c r="N54" s="667"/>
    </row>
    <row r="55" spans="1:14" s="14" customFormat="1" ht="40.5" outlineLevel="2">
      <c r="A55" s="621" t="s">
        <v>10</v>
      </c>
      <c r="B55" s="698" t="s">
        <v>732</v>
      </c>
      <c r="C55" s="699"/>
      <c r="D55" s="700"/>
      <c r="E55" s="5"/>
      <c r="F55" s="6"/>
      <c r="G55" s="6"/>
      <c r="H55" s="7"/>
      <c r="I55" s="7"/>
      <c r="J55" s="220"/>
      <c r="K55" s="4" t="s">
        <v>576</v>
      </c>
      <c r="M55" s="663"/>
      <c r="N55" s="663"/>
    </row>
    <row r="56" spans="1:14" s="14" customFormat="1" ht="121.5" outlineLevel="2">
      <c r="A56" s="11" t="s">
        <v>11</v>
      </c>
      <c r="B56" s="8" t="s">
        <v>530</v>
      </c>
      <c r="C56" s="307" t="s">
        <v>226</v>
      </c>
      <c r="D56" s="260"/>
      <c r="E56" s="9">
        <v>2</v>
      </c>
      <c r="F56" s="308">
        <v>0</v>
      </c>
      <c r="G56" s="104">
        <f>IF(AND(D56="K.O.",F56&lt;E56),0,1)</f>
        <v>1</v>
      </c>
      <c r="H56" s="104">
        <f t="shared" ref="H56" si="23">IF(F56="NZ",0,G56*F56)</f>
        <v>0</v>
      </c>
      <c r="I56" s="309" t="str">
        <f>IF(F56="NZ","Kommentar obligatorisch!","")</f>
        <v/>
      </c>
      <c r="J56" s="225" t="str">
        <f t="shared" ref="J56" si="24">IF(F56="NZ","X","")</f>
        <v/>
      </c>
      <c r="K56" s="258"/>
      <c r="M56" s="227">
        <f t="shared" si="4"/>
        <v>0</v>
      </c>
      <c r="N56" s="654">
        <f>COUNTBLANK(I56) + COUNTIF(I56,"Kommentar obligatorisch!")</f>
        <v>1</v>
      </c>
    </row>
    <row r="57" spans="1:14" s="14" customFormat="1" ht="41.25" outlineLevel="2">
      <c r="A57" s="239" t="s">
        <v>694</v>
      </c>
      <c r="B57" s="230" t="str">
        <f>B55</f>
        <v xml:space="preserve">Förderung von Verleih-/Miet- bzw. Sharing-Angeboten:
Maßnahmen zur Förderung von Initiativen „leihen/mieten" statt kaufen. </v>
      </c>
      <c r="C57" s="231" t="s">
        <v>88</v>
      </c>
      <c r="D57" s="231"/>
      <c r="E57" s="232">
        <f>SUM(E56:E56)</f>
        <v>2</v>
      </c>
      <c r="F57" s="232">
        <f>COUNTIF(F56,"NZ")</f>
        <v>0</v>
      </c>
      <c r="G57" s="232">
        <f>COUNTIF(G56,"0")</f>
        <v>0</v>
      </c>
      <c r="H57" s="232">
        <f>SUM(H56:H56)</f>
        <v>0</v>
      </c>
      <c r="I57" s="269"/>
      <c r="J57" s="242"/>
      <c r="K57" s="234"/>
      <c r="M57" s="667"/>
      <c r="N57" s="667"/>
    </row>
    <row r="58" spans="1:14" ht="27">
      <c r="A58" s="647" t="s">
        <v>75</v>
      </c>
      <c r="B58" s="648" t="str">
        <f>B48</f>
        <v xml:space="preserve">Einrichtung und Unterstützung von Reparatur- und Wiederverwendungsnetzen </v>
      </c>
      <c r="C58" s="244" t="str">
        <f>A58</f>
        <v>Total (5)</v>
      </c>
      <c r="D58" s="244"/>
      <c r="E58" s="177">
        <f>E57+E54+E51</f>
        <v>6</v>
      </c>
      <c r="F58" s="177">
        <f t="shared" ref="F58:G58" si="25">F57+F54+F51</f>
        <v>0</v>
      </c>
      <c r="G58" s="177">
        <f t="shared" si="25"/>
        <v>1</v>
      </c>
      <c r="H58" s="177">
        <f>H57+H54+H51</f>
        <v>0</v>
      </c>
      <c r="I58" s="181"/>
      <c r="J58" s="179"/>
      <c r="K58" s="243"/>
      <c r="M58" s="668"/>
      <c r="N58" s="668"/>
    </row>
    <row r="59" spans="1:14" ht="27" outlineLevel="1">
      <c r="A59" s="471" t="s">
        <v>53</v>
      </c>
      <c r="B59" s="623" t="s">
        <v>223</v>
      </c>
      <c r="C59" s="472"/>
      <c r="D59" s="472"/>
      <c r="E59" s="270"/>
      <c r="F59" s="271"/>
      <c r="G59" s="271"/>
      <c r="H59" s="272"/>
      <c r="I59" s="272"/>
      <c r="J59" s="249"/>
      <c r="K59" s="252"/>
      <c r="M59" s="669"/>
      <c r="N59" s="669"/>
    </row>
    <row r="60" spans="1:14" ht="54" outlineLevel="1">
      <c r="A60" s="621" t="s">
        <v>12</v>
      </c>
      <c r="B60" s="698" t="s">
        <v>279</v>
      </c>
      <c r="C60" s="699"/>
      <c r="D60" s="700"/>
      <c r="E60" s="5"/>
      <c r="F60" s="6"/>
      <c r="G60" s="6"/>
      <c r="H60" s="7"/>
      <c r="I60" s="7"/>
      <c r="J60" s="220"/>
      <c r="K60" s="4" t="s">
        <v>219</v>
      </c>
      <c r="M60" s="663"/>
      <c r="N60" s="663"/>
    </row>
    <row r="61" spans="1:14" ht="27" outlineLevel="1">
      <c r="A61" s="11" t="s">
        <v>57</v>
      </c>
      <c r="B61" s="260" t="s">
        <v>280</v>
      </c>
      <c r="C61" s="312" t="s">
        <v>222</v>
      </c>
      <c r="D61" s="260"/>
      <c r="E61" s="9">
        <v>1</v>
      </c>
      <c r="F61" s="308">
        <v>0</v>
      </c>
      <c r="G61" s="104">
        <f>IF(AND(D61="K.O.",F61&lt;E61),0,1)</f>
        <v>1</v>
      </c>
      <c r="H61" s="104">
        <f t="shared" ref="H61:H64" si="26">IF(F61="NZ",0,G61*F61)</f>
        <v>0</v>
      </c>
      <c r="I61" s="309" t="str">
        <f>IF(F61="NZ","Kommentar obligatorisch!","")</f>
        <v/>
      </c>
      <c r="J61" s="225" t="str">
        <f t="shared" ref="J61:J64" si="27">IF(F61="NZ","X","")</f>
        <v/>
      </c>
      <c r="K61" s="261"/>
      <c r="M61" s="227">
        <f t="shared" si="4"/>
        <v>0</v>
      </c>
      <c r="N61" s="654">
        <f>COUNTBLANK(I61) + COUNTIF(I61,"Kommentar obligatorisch!")</f>
        <v>1</v>
      </c>
    </row>
    <row r="62" spans="1:14" ht="40.5" outlineLevel="1">
      <c r="A62" s="11" t="s">
        <v>577</v>
      </c>
      <c r="B62" s="260" t="s">
        <v>531</v>
      </c>
      <c r="C62" s="312" t="s">
        <v>221</v>
      </c>
      <c r="D62" s="260"/>
      <c r="E62" s="9">
        <v>1</v>
      </c>
      <c r="F62" s="308">
        <v>0</v>
      </c>
      <c r="G62" s="104">
        <f>IF(AND(D62="K.O.",F62&lt;E62),0,1)</f>
        <v>1</v>
      </c>
      <c r="H62" s="104">
        <f t="shared" si="26"/>
        <v>0</v>
      </c>
      <c r="I62" s="309" t="str">
        <f>IF(F62="NZ","Kommentar obligatorisch!","")</f>
        <v/>
      </c>
      <c r="J62" s="225" t="str">
        <f t="shared" si="27"/>
        <v/>
      </c>
      <c r="K62" s="261"/>
      <c r="M62" s="227">
        <f t="shared" si="4"/>
        <v>0</v>
      </c>
      <c r="N62" s="654">
        <f>COUNTBLANK(I62) + COUNTIF(I62,"Kommentar obligatorisch!")</f>
        <v>1</v>
      </c>
    </row>
    <row r="63" spans="1:14" ht="40.5" outlineLevel="1">
      <c r="A63" s="11" t="s">
        <v>578</v>
      </c>
      <c r="B63" s="260" t="s">
        <v>580</v>
      </c>
      <c r="C63" s="312" t="s">
        <v>574</v>
      </c>
      <c r="D63" s="260"/>
      <c r="E63" s="9">
        <v>1</v>
      </c>
      <c r="F63" s="308">
        <v>0</v>
      </c>
      <c r="G63" s="104">
        <f>IF(AND(D63="K.O.",F63&lt;E63),0,1)</f>
        <v>1</v>
      </c>
      <c r="H63" s="104">
        <f t="shared" ref="H63" si="28">IF(F63="NZ",0,G63*F63)</f>
        <v>0</v>
      </c>
      <c r="I63" s="309" t="str">
        <f>IF(F63="NZ","Kommentar obligatorisch!","")</f>
        <v/>
      </c>
      <c r="J63" s="225" t="str">
        <f t="shared" si="27"/>
        <v/>
      </c>
      <c r="K63" s="261"/>
      <c r="M63" s="227">
        <f t="shared" si="4"/>
        <v>0</v>
      </c>
      <c r="N63" s="654">
        <f>COUNTBLANK(I63) + COUNTIF(I63,"Kommentar obligatorisch!")</f>
        <v>1</v>
      </c>
    </row>
    <row r="64" spans="1:14" ht="40.5" outlineLevel="1">
      <c r="A64" s="11" t="s">
        <v>579</v>
      </c>
      <c r="B64" s="260" t="s">
        <v>54</v>
      </c>
      <c r="C64" s="312" t="s">
        <v>220</v>
      </c>
      <c r="D64" s="260"/>
      <c r="E64" s="9">
        <v>1</v>
      </c>
      <c r="F64" s="308">
        <v>0</v>
      </c>
      <c r="G64" s="104">
        <f>IF(AND(D64="K.O.",F64&lt;E64),0,1)</f>
        <v>1</v>
      </c>
      <c r="H64" s="104">
        <f t="shared" si="26"/>
        <v>0</v>
      </c>
      <c r="I64" s="309" t="str">
        <f>IF(F64="NZ","Kommentar obligatorisch!","")</f>
        <v/>
      </c>
      <c r="J64" s="225" t="str">
        <f t="shared" si="27"/>
        <v/>
      </c>
      <c r="K64" s="258"/>
      <c r="M64" s="227">
        <f t="shared" si="4"/>
        <v>0</v>
      </c>
      <c r="N64" s="654">
        <f>COUNTBLANK(I64) + COUNTIF(I64,"Kommentar obligatorisch!")</f>
        <v>1</v>
      </c>
    </row>
    <row r="65" spans="1:14" ht="30.75" customHeight="1">
      <c r="A65" s="647" t="s">
        <v>76</v>
      </c>
      <c r="B65" s="648" t="str">
        <f>B59</f>
        <v xml:space="preserve">Energetische und stoffliche Nutzung von biogenem Abfall </v>
      </c>
      <c r="C65" s="244" t="str">
        <f>A65</f>
        <v>Total (6)</v>
      </c>
      <c r="D65" s="244"/>
      <c r="E65" s="177">
        <f>SUM(E61:E64)</f>
        <v>4</v>
      </c>
      <c r="F65" s="251">
        <f>COUNTIF(F61:F64,"NZ")</f>
        <v>0</v>
      </c>
      <c r="G65" s="251">
        <f>COUNTIF(G61:G64,"0")</f>
        <v>0</v>
      </c>
      <c r="H65" s="177">
        <f>SUM(H61:H64)</f>
        <v>0</v>
      </c>
      <c r="I65" s="182"/>
      <c r="J65" s="179"/>
      <c r="K65" s="243"/>
      <c r="M65" s="668"/>
      <c r="N65" s="668"/>
    </row>
    <row r="66" spans="1:14" outlineLevel="1">
      <c r="A66" s="471" t="s">
        <v>56</v>
      </c>
      <c r="B66" s="623" t="s">
        <v>55</v>
      </c>
      <c r="C66" s="472"/>
      <c r="D66" s="472"/>
      <c r="E66" s="270"/>
      <c r="F66" s="271"/>
      <c r="G66" s="271"/>
      <c r="H66" s="272"/>
      <c r="I66" s="272"/>
      <c r="J66" s="249"/>
      <c r="K66" s="245"/>
      <c r="M66" s="669"/>
      <c r="N66" s="669"/>
    </row>
    <row r="67" spans="1:14" ht="42.75" customHeight="1" outlineLevel="1">
      <c r="A67" s="621" t="s">
        <v>13</v>
      </c>
      <c r="B67" s="698" t="s">
        <v>779</v>
      </c>
      <c r="C67" s="699"/>
      <c r="D67" s="700"/>
      <c r="E67" s="5"/>
      <c r="F67" s="6"/>
      <c r="G67" s="6"/>
      <c r="H67" s="7"/>
      <c r="I67" s="7"/>
      <c r="J67" s="220"/>
      <c r="K67" s="4" t="s">
        <v>708</v>
      </c>
      <c r="M67" s="663"/>
      <c r="N67" s="663"/>
    </row>
    <row r="68" spans="1:14" ht="54" outlineLevel="1">
      <c r="A68" s="223" t="s">
        <v>58</v>
      </c>
      <c r="B68" s="260" t="s">
        <v>733</v>
      </c>
      <c r="C68" s="312" t="s">
        <v>532</v>
      </c>
      <c r="D68" s="224" t="s">
        <v>34</v>
      </c>
      <c r="E68" s="9">
        <v>1</v>
      </c>
      <c r="F68" s="308">
        <v>0</v>
      </c>
      <c r="G68" s="104">
        <f>IF(AND(D68="K.O.",F68&lt;E68)+OR(J68="X"),0,1)</f>
        <v>0</v>
      </c>
      <c r="H68" s="104">
        <f>IF(F68="NZ",0,G68*F68)</f>
        <v>0</v>
      </c>
      <c r="I68" s="309" t="str">
        <f>IF(F68="NZ","Kommentar obligatorisch!","")</f>
        <v/>
      </c>
      <c r="J68" s="225" t="str">
        <f t="shared" ref="J68" si="29">IF(F68="NZ","X","")</f>
        <v/>
      </c>
      <c r="K68" s="258"/>
      <c r="M68" s="227">
        <f t="shared" si="4"/>
        <v>0</v>
      </c>
      <c r="N68" s="654">
        <f>COUNTBLANK(I68) + COUNTIF(I68,"Kommentar obligatorisch!")</f>
        <v>1</v>
      </c>
    </row>
    <row r="69" spans="1:14" ht="40.5" outlineLevel="1">
      <c r="A69" s="223" t="s">
        <v>59</v>
      </c>
      <c r="B69" s="11" t="s">
        <v>287</v>
      </c>
      <c r="C69" s="312" t="s">
        <v>62</v>
      </c>
      <c r="D69" s="224" t="s">
        <v>34</v>
      </c>
      <c r="E69" s="9">
        <v>2</v>
      </c>
      <c r="F69" s="308">
        <v>0</v>
      </c>
      <c r="G69" s="104">
        <f>IF(AND(D69="K.O.",F69&lt;E69)+OR(J69="X"),0,1)</f>
        <v>0</v>
      </c>
      <c r="H69" s="104">
        <f t="shared" ref="H69:H71" si="30">IF(F69="NZ",0,G69*F69)</f>
        <v>0</v>
      </c>
      <c r="I69" s="309" t="str">
        <f>IF(F69="NZ","Kommentar obligatorisch!","")</f>
        <v/>
      </c>
      <c r="J69" s="225" t="str">
        <f t="shared" ref="J69:J72" si="31">IF(F69="NZ","X","")</f>
        <v/>
      </c>
      <c r="K69" s="258"/>
      <c r="M69" s="227">
        <f t="shared" si="4"/>
        <v>0</v>
      </c>
      <c r="N69" s="654">
        <f>COUNTBLANK(I69) + COUNTIF(I69,"Kommentar obligatorisch!")</f>
        <v>1</v>
      </c>
    </row>
    <row r="70" spans="1:14" ht="54" outlineLevel="1">
      <c r="A70" s="11" t="s">
        <v>60</v>
      </c>
      <c r="B70" s="11" t="s">
        <v>289</v>
      </c>
      <c r="C70" s="312" t="s">
        <v>225</v>
      </c>
      <c r="D70" s="260"/>
      <c r="E70" s="9">
        <v>1</v>
      </c>
      <c r="F70" s="308">
        <v>0</v>
      </c>
      <c r="G70" s="104">
        <f>IF(AND(D70="K.O.",F70&lt;E70),0,1)</f>
        <v>1</v>
      </c>
      <c r="H70" s="104">
        <f t="shared" si="30"/>
        <v>0</v>
      </c>
      <c r="I70" s="309" t="str">
        <f>IF(F70="NZ","Kommentar obligatorisch!","")</f>
        <v/>
      </c>
      <c r="J70" s="225" t="str">
        <f t="shared" si="31"/>
        <v/>
      </c>
      <c r="K70" s="258"/>
      <c r="M70" s="227">
        <f t="shared" si="4"/>
        <v>0</v>
      </c>
      <c r="N70" s="654">
        <f>COUNTBLANK(I70)+ COUNTIF(I70,"Kommentar obligatorisch!")</f>
        <v>1</v>
      </c>
    </row>
    <row r="71" spans="1:14" ht="67.5" outlineLevel="1">
      <c r="A71" s="11" t="s">
        <v>61</v>
      </c>
      <c r="B71" s="11" t="s">
        <v>544</v>
      </c>
      <c r="C71" s="312" t="s">
        <v>63</v>
      </c>
      <c r="D71" s="260"/>
      <c r="E71" s="9">
        <v>1</v>
      </c>
      <c r="F71" s="308">
        <v>0</v>
      </c>
      <c r="G71" s="104">
        <f>IF(AND(D71="K.O.",F71&lt;E71),0,1)</f>
        <v>1</v>
      </c>
      <c r="H71" s="104">
        <f t="shared" si="30"/>
        <v>0</v>
      </c>
      <c r="I71" s="309" t="str">
        <f>IF(F71="NZ","Kommentar obligatorisch!","")</f>
        <v/>
      </c>
      <c r="J71" s="225" t="str">
        <f t="shared" si="31"/>
        <v/>
      </c>
      <c r="K71" s="258"/>
      <c r="M71" s="227">
        <f t="shared" si="4"/>
        <v>0</v>
      </c>
      <c r="N71" s="654">
        <f>COUNTBLANK(I71) + COUNTIF(I71,"Kommentar obligatorisch!")</f>
        <v>1</v>
      </c>
    </row>
    <row r="72" spans="1:14" ht="40.5" outlineLevel="1">
      <c r="A72" s="11" t="s">
        <v>581</v>
      </c>
      <c r="B72" s="11" t="s">
        <v>698</v>
      </c>
      <c r="C72" s="312" t="s">
        <v>582</v>
      </c>
      <c r="D72" s="260"/>
      <c r="E72" s="9">
        <v>1</v>
      </c>
      <c r="F72" s="308">
        <v>0</v>
      </c>
      <c r="G72" s="104">
        <f>IF(AND(D72="K.O.",F72&lt;E72),0,1)</f>
        <v>1</v>
      </c>
      <c r="H72" s="104">
        <f t="shared" ref="H72" si="32">IF(F72="NZ",0,G72*F72)</f>
        <v>0</v>
      </c>
      <c r="I72" s="309" t="str">
        <f>IF(F72="NZ","Kommentar obligatorisch!","")</f>
        <v/>
      </c>
      <c r="J72" s="225" t="str">
        <f t="shared" si="31"/>
        <v/>
      </c>
      <c r="K72" s="258"/>
      <c r="M72" s="227">
        <f t="shared" si="4"/>
        <v>0</v>
      </c>
      <c r="N72" s="654">
        <f>COUNTBLANK(I72) + COUNTIF(I72,"Kommentar obligatorisch!")</f>
        <v>1</v>
      </c>
    </row>
    <row r="73" spans="1:14" ht="24" customHeight="1">
      <c r="A73" s="647" t="s">
        <v>77</v>
      </c>
      <c r="B73" s="648" t="str">
        <f>B66</f>
        <v>Sensibilisierungsmaßnahmen für Anti-Littering</v>
      </c>
      <c r="C73" s="244" t="str">
        <f>A73</f>
        <v>Total (7)</v>
      </c>
      <c r="D73" s="244"/>
      <c r="E73" s="177">
        <f>SUM(E68:E72)</f>
        <v>6</v>
      </c>
      <c r="F73" s="251">
        <f>COUNTIF(F68:F72,"NZ")</f>
        <v>0</v>
      </c>
      <c r="G73" s="251">
        <f>COUNTIF(G68:G72,"0")</f>
        <v>2</v>
      </c>
      <c r="H73" s="177">
        <f>SUM(H68:H72)</f>
        <v>0</v>
      </c>
      <c r="I73" s="181"/>
      <c r="J73" s="179"/>
      <c r="K73" s="243"/>
      <c r="M73" s="668"/>
      <c r="N73" s="668"/>
    </row>
    <row r="74" spans="1:14" outlineLevel="1">
      <c r="A74" s="471">
        <v>8</v>
      </c>
      <c r="B74" s="623" t="s">
        <v>533</v>
      </c>
      <c r="C74" s="472"/>
      <c r="D74" s="472"/>
      <c r="E74" s="270"/>
      <c r="F74" s="271"/>
      <c r="G74" s="271"/>
      <c r="H74" s="272"/>
      <c r="I74" s="272"/>
      <c r="J74" s="249"/>
      <c r="K74" s="273"/>
      <c r="M74" s="669"/>
      <c r="N74" s="669"/>
    </row>
    <row r="75" spans="1:14" ht="35.25" customHeight="1" outlineLevel="1">
      <c r="A75" s="621" t="s">
        <v>695</v>
      </c>
      <c r="B75" s="698" t="s">
        <v>711</v>
      </c>
      <c r="C75" s="699"/>
      <c r="D75" s="700"/>
      <c r="E75" s="274"/>
      <c r="F75" s="4"/>
      <c r="G75" s="274"/>
      <c r="H75" s="4"/>
      <c r="I75" s="4"/>
      <c r="J75" s="220"/>
      <c r="K75" s="4" t="s">
        <v>84</v>
      </c>
      <c r="M75" s="670"/>
      <c r="N75" s="670"/>
    </row>
    <row r="76" spans="1:14" ht="27" outlineLevel="1">
      <c r="A76" s="11" t="s">
        <v>64</v>
      </c>
      <c r="B76" s="260" t="s">
        <v>534</v>
      </c>
      <c r="C76" s="704" t="s">
        <v>535</v>
      </c>
      <c r="D76" s="260"/>
      <c r="E76" s="9">
        <v>1</v>
      </c>
      <c r="F76" s="308">
        <v>0</v>
      </c>
      <c r="G76" s="104">
        <f>IF(AND(D76="K.O.",F76&lt;E76),0,1)</f>
        <v>1</v>
      </c>
      <c r="H76" s="104">
        <f t="shared" ref="H76:H77" si="33">IF(F76="NZ",0,G76*F76)</f>
        <v>0</v>
      </c>
      <c r="I76" s="309" t="str">
        <f>IF(F76="NZ","Kommentar obligatorisch!","")</f>
        <v/>
      </c>
      <c r="J76" s="225" t="str">
        <f t="shared" ref="J76:J77" si="34">IF(F76="NZ","X","")</f>
        <v/>
      </c>
      <c r="K76" s="261"/>
      <c r="M76" s="227">
        <f t="shared" si="4"/>
        <v>0</v>
      </c>
      <c r="N76" s="654">
        <f>COUNTBLANK(I76) + COUNTIF(I76,"Kommentar obligatorisch!")</f>
        <v>1</v>
      </c>
    </row>
    <row r="77" spans="1:14" ht="216" outlineLevel="1">
      <c r="A77" s="11" t="s">
        <v>65</v>
      </c>
      <c r="B77" s="260" t="s">
        <v>618</v>
      </c>
      <c r="C77" s="704"/>
      <c r="D77" s="260"/>
      <c r="E77" s="9">
        <v>3</v>
      </c>
      <c r="F77" s="308">
        <v>0</v>
      </c>
      <c r="G77" s="104">
        <f>IF(AND(D77="K.O.",F77&lt;E77),0,1)</f>
        <v>1</v>
      </c>
      <c r="H77" s="104">
        <f t="shared" si="33"/>
        <v>0</v>
      </c>
      <c r="I77" s="309" t="str">
        <f>IF(F77="NZ","Kommentar obligatorisch!","")</f>
        <v/>
      </c>
      <c r="J77" s="225" t="str">
        <f t="shared" si="34"/>
        <v/>
      </c>
      <c r="K77" s="258"/>
      <c r="M77" s="227">
        <f>IF(AND(F77="nz",J77=""),E77,0)</f>
        <v>0</v>
      </c>
      <c r="N77" s="654">
        <f>COUNTBLANK(I77) + COUNTIF(I77,"Kommentar obligatorisch!")</f>
        <v>1</v>
      </c>
    </row>
    <row r="78" spans="1:14" ht="40.5" outlineLevel="1">
      <c r="A78" s="230" t="s">
        <v>696</v>
      </c>
      <c r="B78" s="230" t="str">
        <f>B75</f>
        <v xml:space="preserve">Bauleitfaden zur Abfallvermeidung, -reduzierung und 
-wiederverwendung </v>
      </c>
      <c r="C78" s="231" t="s">
        <v>88</v>
      </c>
      <c r="D78" s="231"/>
      <c r="E78" s="232">
        <f>SUM(E76:E77)</f>
        <v>4</v>
      </c>
      <c r="F78" s="232">
        <f>COUNTIF(F76:F77,"NZ")</f>
        <v>0</v>
      </c>
      <c r="G78" s="232">
        <f>COUNTIF(G76:G77,"0")</f>
        <v>0</v>
      </c>
      <c r="H78" s="232">
        <f>SUM(H76:H77)</f>
        <v>0</v>
      </c>
      <c r="I78" s="240"/>
      <c r="J78" s="233"/>
      <c r="K78" s="230"/>
      <c r="M78" s="240"/>
      <c r="N78" s="240"/>
    </row>
    <row r="79" spans="1:14" ht="45.75" customHeight="1" outlineLevel="1">
      <c r="A79" s="621" t="s">
        <v>14</v>
      </c>
      <c r="B79" s="698" t="s">
        <v>707</v>
      </c>
      <c r="C79" s="699"/>
      <c r="D79" s="700"/>
      <c r="E79" s="275"/>
      <c r="F79" s="276"/>
      <c r="G79" s="276"/>
      <c r="H79" s="15"/>
      <c r="I79" s="15"/>
      <c r="J79" s="220"/>
      <c r="K79" s="4" t="s">
        <v>168</v>
      </c>
      <c r="M79" s="15"/>
      <c r="N79" s="15"/>
    </row>
    <row r="80" spans="1:14" ht="135" outlineLevel="1">
      <c r="A80" s="223" t="s">
        <v>67</v>
      </c>
      <c r="B80" s="258" t="s">
        <v>734</v>
      </c>
      <c r="C80" s="704" t="s">
        <v>273</v>
      </c>
      <c r="D80" s="224" t="s">
        <v>34</v>
      </c>
      <c r="E80" s="9">
        <v>4</v>
      </c>
      <c r="F80" s="308">
        <v>0</v>
      </c>
      <c r="G80" s="104">
        <f>IF(AND(D80="K.O.",F80&lt;E80)+OR(J80="X"),0,1)</f>
        <v>0</v>
      </c>
      <c r="H80" s="104">
        <f t="shared" ref="H80" si="35">IF(F80="NZ",0,G80*F80)</f>
        <v>0</v>
      </c>
      <c r="I80" s="309" t="str">
        <f>IF(F80="NZ","Kommentar obligatorisch!","")</f>
        <v/>
      </c>
      <c r="J80" s="225" t="str">
        <f t="shared" ref="J80:J81" si="36">IF(F80="NZ","X","")</f>
        <v/>
      </c>
      <c r="K80" s="258"/>
      <c r="M80" s="227">
        <f t="shared" ref="M80:M94" si="37">IF(AND(F80="nz",J80=""),E80,0)</f>
        <v>0</v>
      </c>
      <c r="N80" s="654">
        <f>COUNTBLANK(I80) + COUNTIF(I80,"Kommentar obligatorisch!")</f>
        <v>1</v>
      </c>
    </row>
    <row r="81" spans="1:14" ht="27" outlineLevel="1">
      <c r="A81" s="223" t="s">
        <v>68</v>
      </c>
      <c r="B81" s="260" t="s">
        <v>66</v>
      </c>
      <c r="C81" s="704"/>
      <c r="D81" s="224" t="s">
        <v>34</v>
      </c>
      <c r="E81" s="9">
        <v>1</v>
      </c>
      <c r="F81" s="308">
        <v>0</v>
      </c>
      <c r="G81" s="104">
        <f>IF(AND(D81="K.O.",F81&lt;E81)+OR(J81="X"),0,1)</f>
        <v>0</v>
      </c>
      <c r="H81" s="104">
        <f>IF(F81="NZ",0,G81*F81)</f>
        <v>0</v>
      </c>
      <c r="I81" s="309" t="str">
        <f>IF(F81="NZ","Kommentar obligatorisch!","")</f>
        <v/>
      </c>
      <c r="J81" s="225" t="str">
        <f t="shared" si="36"/>
        <v/>
      </c>
      <c r="K81" s="258"/>
      <c r="M81" s="227">
        <f t="shared" si="37"/>
        <v>0</v>
      </c>
      <c r="N81" s="654">
        <f>COUNTBLANK(I81) + COUNTIF(I81,"Kommentar obligatorisch!")</f>
        <v>1</v>
      </c>
    </row>
    <row r="82" spans="1:14" ht="40.5" outlineLevel="1">
      <c r="A82" s="239" t="s">
        <v>697</v>
      </c>
      <c r="B82" s="96" t="str">
        <f>B79</f>
        <v>Ausbau der notwendigen Infrastruktur für die getrennte Sammlung der verschiedenen Abfallfraktionen in Residenzen (Mehrfamilienhäuser mit mehr als vier Wohngrundstücken)</v>
      </c>
      <c r="C82" s="231" t="s">
        <v>88</v>
      </c>
      <c r="D82" s="231"/>
      <c r="E82" s="232">
        <f>SUM(E80:E81)</f>
        <v>5</v>
      </c>
      <c r="F82" s="232">
        <f>COUNTIF(F80:F81,"NZ")</f>
        <v>0</v>
      </c>
      <c r="G82" s="232">
        <f>COUNTIF(G80:G81,"0")</f>
        <v>2</v>
      </c>
      <c r="H82" s="232">
        <f>SUM(H80:H81)</f>
        <v>0</v>
      </c>
      <c r="I82" s="240"/>
      <c r="J82" s="242"/>
      <c r="K82" s="230"/>
      <c r="M82" s="240"/>
      <c r="N82" s="240"/>
    </row>
    <row r="83" spans="1:14" ht="15.75">
      <c r="A83" s="647" t="s">
        <v>80</v>
      </c>
      <c r="B83" s="648" t="str">
        <f>B74</f>
        <v>Erweiterung des Bauten Reglements</v>
      </c>
      <c r="C83" s="244" t="str">
        <f>A83</f>
        <v>Total (8)</v>
      </c>
      <c r="D83" s="244"/>
      <c r="E83" s="177">
        <f>E82+E78</f>
        <v>9</v>
      </c>
      <c r="F83" s="177">
        <f t="shared" ref="F83:H83" si="38">F82+F78</f>
        <v>0</v>
      </c>
      <c r="G83" s="177">
        <f t="shared" si="38"/>
        <v>2</v>
      </c>
      <c r="H83" s="177">
        <f t="shared" si="38"/>
        <v>0</v>
      </c>
      <c r="I83" s="178"/>
      <c r="J83" s="179"/>
      <c r="K83" s="243"/>
      <c r="M83" s="178"/>
      <c r="N83" s="178"/>
    </row>
    <row r="84" spans="1:14" outlineLevel="1">
      <c r="A84" s="471">
        <v>9</v>
      </c>
      <c r="B84" s="623" t="s">
        <v>274</v>
      </c>
      <c r="C84" s="472"/>
      <c r="D84" s="472"/>
      <c r="E84" s="270"/>
      <c r="F84" s="271"/>
      <c r="G84" s="271"/>
      <c r="H84" s="272"/>
      <c r="I84" s="272"/>
      <c r="J84" s="249"/>
      <c r="K84" s="252"/>
      <c r="M84" s="272"/>
      <c r="N84" s="272"/>
    </row>
    <row r="85" spans="1:14" ht="75.75" customHeight="1" outlineLevel="1">
      <c r="A85" s="621" t="s">
        <v>15</v>
      </c>
      <c r="B85" s="698" t="s">
        <v>781</v>
      </c>
      <c r="C85" s="699"/>
      <c r="D85" s="700"/>
      <c r="E85" s="277"/>
      <c r="F85" s="278"/>
      <c r="G85" s="278"/>
      <c r="H85" s="222"/>
      <c r="I85" s="222"/>
      <c r="J85" s="220"/>
      <c r="K85" s="4" t="s">
        <v>86</v>
      </c>
      <c r="M85" s="222"/>
      <c r="N85" s="222"/>
    </row>
    <row r="86" spans="1:14" ht="54" outlineLevel="1">
      <c r="A86" s="279" t="s">
        <v>741</v>
      </c>
      <c r="B86" s="260" t="s">
        <v>536</v>
      </c>
      <c r="C86" s="704" t="s">
        <v>224</v>
      </c>
      <c r="D86" s="224" t="s">
        <v>34</v>
      </c>
      <c r="E86" s="9">
        <v>1</v>
      </c>
      <c r="F86" s="308">
        <v>0</v>
      </c>
      <c r="G86" s="104">
        <f>IF(AND(D86="K.O.",F86&lt;E86)+OR(J86="X"),0,1)</f>
        <v>0</v>
      </c>
      <c r="H86" s="104">
        <f t="shared" ref="H86:H87" si="39">IF(F86="NZ",0,G86*F86)</f>
        <v>0</v>
      </c>
      <c r="I86" s="309" t="str">
        <f t="shared" ref="I86:I87" si="40">IF(F86="NZ","Kommentar obligatorisch!","")</f>
        <v/>
      </c>
      <c r="J86" s="225" t="str">
        <f t="shared" ref="J86:J87" si="41">IF(F86="NZ","X","")</f>
        <v/>
      </c>
      <c r="K86" s="258"/>
      <c r="M86" s="227">
        <f t="shared" si="37"/>
        <v>0</v>
      </c>
      <c r="N86" s="654">
        <f>COUNTBLANK(I86) + COUNTIF(I86,"Kommentar obligatorisch!")</f>
        <v>1</v>
      </c>
    </row>
    <row r="87" spans="1:14" ht="81" outlineLevel="1">
      <c r="A87" s="279" t="s">
        <v>742</v>
      </c>
      <c r="B87" s="260" t="s">
        <v>583</v>
      </c>
      <c r="C87" s="704"/>
      <c r="D87" s="224" t="s">
        <v>34</v>
      </c>
      <c r="E87" s="9">
        <v>1</v>
      </c>
      <c r="F87" s="308">
        <v>0</v>
      </c>
      <c r="G87" s="104">
        <f>IF(AND(D87="K.O.",F87&lt;E87)+OR(J87="X"),0,1)</f>
        <v>0</v>
      </c>
      <c r="H87" s="104">
        <f t="shared" si="39"/>
        <v>0</v>
      </c>
      <c r="I87" s="309" t="str">
        <f t="shared" si="40"/>
        <v/>
      </c>
      <c r="J87" s="225" t="str">
        <f t="shared" si="41"/>
        <v/>
      </c>
      <c r="K87" s="258"/>
      <c r="M87" s="227">
        <f t="shared" si="37"/>
        <v>0</v>
      </c>
      <c r="N87" s="654">
        <f>COUNTBLANK(I87) + COUNTIF(I87,"Kommentar obligatorisch!")</f>
        <v>1</v>
      </c>
    </row>
    <row r="88" spans="1:14" ht="15.75">
      <c r="A88" s="647" t="s">
        <v>78</v>
      </c>
      <c r="B88" s="648" t="str">
        <f>B84</f>
        <v xml:space="preserve">Trennung der Baustellenabfälle </v>
      </c>
      <c r="C88" s="244" t="str">
        <f>A88</f>
        <v>Total (9)</v>
      </c>
      <c r="D88" s="244"/>
      <c r="E88" s="280">
        <f>SUM(E86:E87)</f>
        <v>2</v>
      </c>
      <c r="F88" s="251">
        <f>COUNTIF(F86:F87,"NZ")</f>
        <v>0</v>
      </c>
      <c r="G88" s="251">
        <f>COUNTIF(G86:G87,"0")</f>
        <v>2</v>
      </c>
      <c r="H88" s="280">
        <f>SUM(H86:H87)</f>
        <v>0</v>
      </c>
      <c r="I88" s="178"/>
      <c r="J88" s="179"/>
      <c r="K88" s="243"/>
      <c r="M88" s="660"/>
      <c r="N88" s="660"/>
    </row>
    <row r="89" spans="1:14" outlineLevel="1">
      <c r="A89" s="471">
        <v>10</v>
      </c>
      <c r="B89" s="623" t="s">
        <v>537</v>
      </c>
      <c r="C89" s="472"/>
      <c r="D89" s="472"/>
      <c r="E89" s="270"/>
      <c r="F89" s="271"/>
      <c r="G89" s="271"/>
      <c r="H89" s="272"/>
      <c r="I89" s="272"/>
      <c r="J89" s="249"/>
      <c r="K89" s="245"/>
      <c r="M89" s="669"/>
      <c r="N89" s="669"/>
    </row>
    <row r="90" spans="1:14" ht="27" outlineLevel="1">
      <c r="A90" s="621" t="s">
        <v>16</v>
      </c>
      <c r="B90" s="698" t="s">
        <v>778</v>
      </c>
      <c r="C90" s="699"/>
      <c r="D90" s="700"/>
      <c r="E90" s="274"/>
      <c r="F90" s="4"/>
      <c r="G90" s="274"/>
      <c r="H90" s="4"/>
      <c r="I90" s="4"/>
      <c r="J90" s="220"/>
      <c r="K90" s="4" t="s">
        <v>85</v>
      </c>
      <c r="M90" s="670"/>
      <c r="N90" s="670"/>
    </row>
    <row r="91" spans="1:14" ht="67.5" outlineLevel="1">
      <c r="A91" s="11" t="s">
        <v>17</v>
      </c>
      <c r="B91" s="8" t="s">
        <v>620</v>
      </c>
      <c r="C91" s="312" t="s">
        <v>584</v>
      </c>
      <c r="D91" s="260"/>
      <c r="E91" s="9">
        <v>2</v>
      </c>
      <c r="F91" s="308">
        <v>0</v>
      </c>
      <c r="G91" s="104">
        <f>IF(AND(D91="K.O.",F91&lt;E91),0,1)</f>
        <v>1</v>
      </c>
      <c r="H91" s="104">
        <f t="shared" ref="H91:H94" si="42">IF(F91="NZ",0,G91*F91)</f>
        <v>0</v>
      </c>
      <c r="I91" s="309" t="str">
        <f>IF(F91="NZ","Kommentar obligatorisch!","")</f>
        <v/>
      </c>
      <c r="J91" s="225" t="str">
        <f t="shared" ref="J91:J94" si="43">IF(F91="NZ","X","")</f>
        <v/>
      </c>
      <c r="K91" s="258"/>
      <c r="M91" s="227">
        <f t="shared" si="37"/>
        <v>0</v>
      </c>
      <c r="N91" s="654">
        <f>COUNTBLANK(I91) + COUNTIF(I91,"Kommentar obligatorisch!")</f>
        <v>1</v>
      </c>
    </row>
    <row r="92" spans="1:14" ht="94.5" outlineLevel="1">
      <c r="A92" s="11" t="s">
        <v>18</v>
      </c>
      <c r="B92" s="8" t="s">
        <v>619</v>
      </c>
      <c r="C92" s="312" t="s">
        <v>242</v>
      </c>
      <c r="D92" s="260"/>
      <c r="E92" s="9">
        <v>1</v>
      </c>
      <c r="F92" s="308">
        <v>0</v>
      </c>
      <c r="G92" s="104">
        <f>IF(AND(D92="K.O.",F92&lt;E92),0,1)</f>
        <v>1</v>
      </c>
      <c r="H92" s="104">
        <f t="shared" si="42"/>
        <v>0</v>
      </c>
      <c r="I92" s="309" t="str">
        <f>IF(F92="NZ","Kommentar obligatorisch!","")</f>
        <v/>
      </c>
      <c r="J92" s="225" t="str">
        <f t="shared" si="43"/>
        <v/>
      </c>
      <c r="K92" s="258"/>
      <c r="M92" s="227">
        <f t="shared" si="37"/>
        <v>0</v>
      </c>
      <c r="N92" s="654">
        <f>COUNTBLANK(I92) + COUNTIF(I92,"Kommentar obligatorisch!")</f>
        <v>1</v>
      </c>
    </row>
    <row r="93" spans="1:14" ht="40.5" outlineLevel="1">
      <c r="A93" s="11" t="s">
        <v>19</v>
      </c>
      <c r="B93" s="260" t="s">
        <v>70</v>
      </c>
      <c r="C93" s="312" t="s">
        <v>243</v>
      </c>
      <c r="D93" s="260"/>
      <c r="E93" s="9">
        <v>1</v>
      </c>
      <c r="F93" s="308">
        <v>0</v>
      </c>
      <c r="G93" s="104">
        <f>IF(AND(D93="K.O.",F93&lt;E93),0,1)</f>
        <v>1</v>
      </c>
      <c r="H93" s="104">
        <f t="shared" si="42"/>
        <v>0</v>
      </c>
      <c r="I93" s="309" t="str">
        <f>IF(F93="NZ","Kommentar obligatorisch!","")</f>
        <v/>
      </c>
      <c r="J93" s="225" t="str">
        <f t="shared" si="43"/>
        <v/>
      </c>
      <c r="K93" s="258"/>
      <c r="M93" s="227">
        <f t="shared" si="37"/>
        <v>0</v>
      </c>
      <c r="N93" s="654">
        <f>COUNTBLANK(I93) + COUNTIF(I93,"Kommentar obligatorisch!")</f>
        <v>1</v>
      </c>
    </row>
    <row r="94" spans="1:14" ht="40.5" outlineLevel="1">
      <c r="A94" s="11" t="s">
        <v>20</v>
      </c>
      <c r="B94" s="260" t="s">
        <v>69</v>
      </c>
      <c r="C94" s="312" t="s">
        <v>244</v>
      </c>
      <c r="D94" s="260"/>
      <c r="E94" s="9">
        <v>1</v>
      </c>
      <c r="F94" s="308">
        <v>0</v>
      </c>
      <c r="G94" s="104">
        <f>IF(AND(D94="K.O.",F94&lt;E94),0,1)</f>
        <v>1</v>
      </c>
      <c r="H94" s="104">
        <f t="shared" si="42"/>
        <v>0</v>
      </c>
      <c r="I94" s="309" t="str">
        <f>IF(F94="NZ","Kommentar obligatorisch!","")</f>
        <v/>
      </c>
      <c r="J94" s="225" t="str">
        <f t="shared" si="43"/>
        <v/>
      </c>
      <c r="K94" s="258"/>
      <c r="M94" s="227">
        <f t="shared" si="37"/>
        <v>0</v>
      </c>
      <c r="N94" s="654">
        <f>COUNTBLANK(I94) + COUNTIF(I94,"Kommentar obligatorisch!")</f>
        <v>1</v>
      </c>
    </row>
    <row r="95" spans="1:14" ht="33" customHeight="1" thickBot="1">
      <c r="A95" s="645" t="s">
        <v>79</v>
      </c>
      <c r="B95" s="646" t="str">
        <f>B89</f>
        <v>Nachhaltige kommunale Digitalisierungskonzepte</v>
      </c>
      <c r="C95" s="281" t="str">
        <f>A95</f>
        <v>Total (10)</v>
      </c>
      <c r="D95" s="281"/>
      <c r="E95" s="251">
        <f>SUM(E91:E94)</f>
        <v>5</v>
      </c>
      <c r="F95" s="251">
        <f>COUNTIF(F91:F94,"NZ")</f>
        <v>0</v>
      </c>
      <c r="G95" s="251">
        <f>COUNTIF(G91:G94,"0")</f>
        <v>0</v>
      </c>
      <c r="H95" s="251">
        <f>SUM(H91:H94)</f>
        <v>0</v>
      </c>
      <c r="I95" s="183"/>
      <c r="J95" s="184"/>
      <c r="K95" s="282"/>
      <c r="M95" s="283"/>
      <c r="N95" s="283"/>
    </row>
    <row r="96" spans="1:14" ht="32.25" thickBot="1">
      <c r="A96" s="284" t="s">
        <v>275</v>
      </c>
      <c r="B96" s="285" t="str">
        <f>B5</f>
        <v>Abfallvermeidung und Vorbereitung zur Wiederverwendung</v>
      </c>
      <c r="C96" s="286" t="s">
        <v>275</v>
      </c>
      <c r="D96" s="185">
        <f>COUNTIF(D11:D95,"K.O.")</f>
        <v>19</v>
      </c>
      <c r="E96" s="185">
        <f>(E95+E88+E83+E73+E65+E58+E47+E42+E25+E21)-M96</f>
        <v>68</v>
      </c>
      <c r="F96" s="185">
        <f>F95+F88+F83+F73+F65+F58+F47+F42+F25+F21</f>
        <v>0</v>
      </c>
      <c r="G96" s="185">
        <f>G95+G88+G83+G73+G65+G58+G47+G42+G25+G21</f>
        <v>19</v>
      </c>
      <c r="H96" s="185">
        <f>H95+H88+H83+H73+H65+H58+H47+H42+H25+H21</f>
        <v>0</v>
      </c>
      <c r="I96" s="287">
        <f>N97-N96</f>
        <v>0</v>
      </c>
      <c r="J96" s="186"/>
      <c r="K96" s="288"/>
      <c r="L96" s="289" t="s">
        <v>21</v>
      </c>
      <c r="M96" s="290">
        <f>SUM(M10:M95)</f>
        <v>0</v>
      </c>
      <c r="N96" s="291">
        <f>SUM(N11:N95)</f>
        <v>39</v>
      </c>
    </row>
    <row r="97" spans="1:14">
      <c r="D97" s="293" t="s">
        <v>245</v>
      </c>
      <c r="E97" s="293" t="s">
        <v>666</v>
      </c>
      <c r="F97" s="293" t="s">
        <v>239</v>
      </c>
      <c r="G97" s="293" t="s">
        <v>246</v>
      </c>
      <c r="H97" s="293" t="s">
        <v>21</v>
      </c>
      <c r="I97" s="294" t="s">
        <v>278</v>
      </c>
      <c r="J97" s="295"/>
      <c r="K97" s="296"/>
      <c r="N97" s="297">
        <v>39</v>
      </c>
    </row>
    <row r="98" spans="1:14" ht="15.75" thickBot="1">
      <c r="F98"/>
      <c r="M98" s="2"/>
      <c r="N98" s="301"/>
    </row>
    <row r="99" spans="1:14" ht="17.25" thickTop="1" thickBot="1">
      <c r="G99" s="303" t="s">
        <v>134</v>
      </c>
      <c r="H99" s="304">
        <f>H96</f>
        <v>0</v>
      </c>
    </row>
    <row r="100" spans="1:14" ht="15.75" thickTop="1"/>
    <row r="101" spans="1:14" ht="15.75">
      <c r="A101" s="604" t="s">
        <v>89</v>
      </c>
      <c r="B101" s="338" t="s">
        <v>116</v>
      </c>
      <c r="C101" s="338"/>
      <c r="D101" s="16"/>
      <c r="E101" s="305"/>
    </row>
    <row r="102" spans="1:14">
      <c r="A102" s="604"/>
      <c r="B102" s="22" t="s">
        <v>117</v>
      </c>
      <c r="C102" s="22"/>
      <c r="D102" s="16"/>
      <c r="E102" s="305"/>
    </row>
    <row r="103" spans="1:14">
      <c r="A103" s="604"/>
      <c r="B103" s="22" t="s">
        <v>118</v>
      </c>
      <c r="C103" s="22"/>
      <c r="D103" s="16"/>
      <c r="E103" s="305"/>
      <c r="I103" s="306"/>
    </row>
    <row r="104" spans="1:14">
      <c r="A104" s="604"/>
      <c r="B104" s="22" t="s">
        <v>119</v>
      </c>
      <c r="C104" s="22"/>
      <c r="D104" s="16"/>
      <c r="E104" s="305"/>
    </row>
    <row r="105" spans="1:14">
      <c r="A105" s="604"/>
      <c r="B105" s="22" t="s">
        <v>120</v>
      </c>
      <c r="C105" s="22"/>
      <c r="D105" s="16"/>
      <c r="E105" s="305"/>
    </row>
    <row r="106" spans="1:14">
      <c r="A106" s="604"/>
      <c r="B106" s="22" t="s">
        <v>128</v>
      </c>
      <c r="C106" s="22"/>
      <c r="D106" s="16"/>
      <c r="E106" s="305"/>
    </row>
    <row r="107" spans="1:14" ht="15.75">
      <c r="A107" s="604"/>
      <c r="B107" s="338" t="s">
        <v>121</v>
      </c>
      <c r="C107" s="338"/>
      <c r="D107" s="16"/>
      <c r="E107" s="305"/>
    </row>
    <row r="108" spans="1:14">
      <c r="A108" s="604"/>
      <c r="B108" s="22" t="s">
        <v>122</v>
      </c>
      <c r="C108" s="22"/>
      <c r="D108" s="16"/>
      <c r="E108" s="305"/>
    </row>
    <row r="109" spans="1:14">
      <c r="A109" s="604"/>
      <c r="B109" s="22" t="s">
        <v>123</v>
      </c>
      <c r="C109" s="22"/>
      <c r="D109" s="16"/>
      <c r="E109" s="305"/>
    </row>
    <row r="110" spans="1:14" s="302" customFormat="1">
      <c r="A110" s="604"/>
      <c r="B110" s="22" t="s">
        <v>124</v>
      </c>
      <c r="C110" s="22"/>
      <c r="D110" s="16"/>
      <c r="E110" s="305"/>
      <c r="G110" s="299"/>
      <c r="H110" s="299"/>
      <c r="I110" s="299"/>
      <c r="J110" s="300"/>
      <c r="K110" s="2"/>
      <c r="L110" s="2"/>
      <c r="M110" s="193"/>
      <c r="N110" s="194"/>
    </row>
    <row r="111" spans="1:14" s="302" customFormat="1">
      <c r="A111" s="604"/>
      <c r="B111" s="22" t="s">
        <v>125</v>
      </c>
      <c r="C111" s="22"/>
      <c r="D111" s="16"/>
      <c r="E111" s="305"/>
      <c r="G111" s="299"/>
      <c r="H111" s="299"/>
      <c r="I111" s="299"/>
      <c r="J111" s="300"/>
      <c r="K111" s="2"/>
      <c r="L111" s="2"/>
      <c r="M111" s="193"/>
      <c r="N111" s="194"/>
    </row>
    <row r="112" spans="1:14" s="302" customFormat="1">
      <c r="A112" s="604"/>
      <c r="B112" s="22" t="s">
        <v>126</v>
      </c>
      <c r="C112" s="22"/>
      <c r="D112" s="16"/>
      <c r="E112" s="305"/>
      <c r="G112" s="299"/>
      <c r="H112" s="299"/>
      <c r="I112" s="299"/>
      <c r="J112" s="300"/>
      <c r="K112" s="2"/>
      <c r="L112" s="2"/>
      <c r="M112" s="193"/>
      <c r="N112" s="194"/>
    </row>
    <row r="113" spans="1:14" s="302" customFormat="1" ht="15.75">
      <c r="A113" s="604"/>
      <c r="B113" s="339" t="s">
        <v>127</v>
      </c>
      <c r="C113" s="339"/>
      <c r="D113" s="16"/>
      <c r="E113" s="305"/>
      <c r="G113" s="299"/>
      <c r="H113" s="299"/>
      <c r="I113" s="299"/>
      <c r="J113" s="300"/>
      <c r="K113" s="2"/>
      <c r="L113" s="2"/>
      <c r="M113" s="193"/>
      <c r="N113" s="194"/>
    </row>
    <row r="114" spans="1:14" s="302" customFormat="1" ht="15.75">
      <c r="A114" s="604"/>
      <c r="B114" s="339" t="s">
        <v>673</v>
      </c>
      <c r="C114" s="339"/>
      <c r="D114" s="16"/>
      <c r="E114" s="305"/>
      <c r="G114" s="299"/>
      <c r="H114" s="299"/>
      <c r="I114" s="299"/>
      <c r="J114" s="300"/>
      <c r="K114" s="2"/>
      <c r="L114" s="2"/>
      <c r="M114" s="193"/>
      <c r="N114" s="194"/>
    </row>
    <row r="115" spans="1:14" s="302" customFormat="1">
      <c r="A115" s="607"/>
      <c r="B115" s="340"/>
      <c r="C115" s="340"/>
      <c r="D115" s="17"/>
      <c r="E115" s="305"/>
      <c r="G115" s="299"/>
      <c r="H115" s="299"/>
      <c r="I115" s="299"/>
      <c r="J115" s="300"/>
      <c r="K115" s="2"/>
      <c r="L115" s="2"/>
      <c r="M115" s="193"/>
      <c r="N115" s="194"/>
    </row>
    <row r="116" spans="1:14" s="302" customFormat="1">
      <c r="A116" s="608"/>
      <c r="B116" s="22"/>
      <c r="C116" s="22"/>
      <c r="D116" s="17"/>
      <c r="E116" s="305"/>
      <c r="G116" s="299"/>
      <c r="H116" s="299"/>
      <c r="I116" s="299"/>
      <c r="J116" s="300"/>
      <c r="K116" s="2"/>
      <c r="L116" s="2"/>
      <c r="M116" s="193"/>
      <c r="N116" s="194"/>
    </row>
    <row r="117" spans="1:14" s="302" customFormat="1">
      <c r="A117" s="607"/>
      <c r="B117" s="22"/>
      <c r="C117" s="22"/>
      <c r="D117" s="17"/>
      <c r="E117" s="305"/>
      <c r="G117" s="299"/>
      <c r="H117" s="299"/>
      <c r="I117" s="299"/>
      <c r="J117" s="300"/>
      <c r="K117" s="2"/>
      <c r="L117" s="2"/>
      <c r="M117" s="193"/>
      <c r="N117" s="194"/>
    </row>
    <row r="118" spans="1:14" s="302" customFormat="1">
      <c r="A118" s="608"/>
      <c r="B118" s="22"/>
      <c r="C118" s="22"/>
      <c r="D118" s="17"/>
      <c r="E118" s="305"/>
      <c r="G118" s="299"/>
      <c r="H118" s="299"/>
      <c r="I118" s="299"/>
      <c r="J118" s="300"/>
      <c r="K118" s="2"/>
      <c r="L118" s="2"/>
      <c r="M118" s="193"/>
      <c r="N118" s="194"/>
    </row>
    <row r="119" spans="1:14" s="302" customFormat="1">
      <c r="A119" s="607"/>
      <c r="B119" s="22"/>
      <c r="C119" s="22"/>
      <c r="D119" s="17"/>
      <c r="E119" s="305"/>
      <c r="G119" s="299"/>
      <c r="H119" s="299"/>
      <c r="I119" s="299"/>
      <c r="J119" s="300"/>
      <c r="K119" s="2"/>
      <c r="L119" s="2"/>
      <c r="M119" s="193"/>
      <c r="N119" s="194"/>
    </row>
    <row r="120" spans="1:14" s="302" customFormat="1">
      <c r="A120" s="607"/>
      <c r="B120" s="22"/>
      <c r="C120" s="22"/>
      <c r="D120" s="17"/>
      <c r="E120" s="305"/>
      <c r="G120" s="299"/>
      <c r="H120" s="299"/>
      <c r="I120" s="299"/>
      <c r="J120" s="300"/>
      <c r="K120" s="2"/>
      <c r="L120" s="2"/>
      <c r="M120" s="193"/>
      <c r="N120" s="194"/>
    </row>
    <row r="121" spans="1:14" s="302" customFormat="1">
      <c r="A121" s="607"/>
      <c r="B121" s="340"/>
      <c r="C121" s="340"/>
      <c r="D121" s="17"/>
      <c r="E121" s="305"/>
      <c r="G121" s="299"/>
      <c r="H121" s="299"/>
      <c r="I121" s="299"/>
      <c r="J121" s="300"/>
      <c r="K121" s="2"/>
      <c r="L121" s="2"/>
      <c r="M121" s="193"/>
      <c r="N121" s="194"/>
    </row>
    <row r="122" spans="1:14" s="302" customFormat="1">
      <c r="A122" s="607"/>
      <c r="B122" s="22"/>
      <c r="C122" s="22"/>
      <c r="D122" s="17"/>
      <c r="E122" s="305"/>
      <c r="G122" s="299"/>
      <c r="H122" s="299"/>
      <c r="I122" s="299"/>
      <c r="J122" s="300"/>
      <c r="K122" s="2"/>
      <c r="L122" s="2"/>
      <c r="M122" s="193"/>
      <c r="N122" s="194"/>
    </row>
    <row r="123" spans="1:14" s="302" customFormat="1">
      <c r="A123" s="12"/>
      <c r="B123" s="17"/>
      <c r="C123" s="17"/>
      <c r="D123" s="17"/>
      <c r="E123" s="305"/>
      <c r="G123" s="299"/>
      <c r="H123" s="299"/>
      <c r="I123" s="299"/>
      <c r="J123" s="300"/>
      <c r="K123" s="2"/>
      <c r="L123" s="2"/>
      <c r="M123" s="193"/>
      <c r="N123" s="194"/>
    </row>
    <row r="124" spans="1:14" s="302" customFormat="1">
      <c r="A124" s="12"/>
      <c r="B124" s="17"/>
      <c r="C124" s="17"/>
      <c r="D124" s="17"/>
      <c r="E124" s="305"/>
      <c r="G124" s="299"/>
      <c r="H124" s="299"/>
      <c r="I124" s="299"/>
      <c r="J124" s="300"/>
      <c r="K124" s="2"/>
      <c r="L124" s="2"/>
      <c r="M124" s="193"/>
      <c r="N124" s="194"/>
    </row>
    <row r="125" spans="1:14" s="302" customFormat="1">
      <c r="A125" s="12"/>
      <c r="B125" s="17"/>
      <c r="C125" s="17"/>
      <c r="D125" s="17"/>
      <c r="E125" s="305"/>
      <c r="G125" s="299"/>
      <c r="H125" s="299"/>
      <c r="I125" s="299"/>
      <c r="J125" s="300"/>
      <c r="K125" s="2"/>
      <c r="L125" s="2"/>
      <c r="M125" s="193"/>
      <c r="N125" s="194"/>
    </row>
    <row r="126" spans="1:14" s="302" customFormat="1">
      <c r="A126" s="12"/>
      <c r="B126" s="17"/>
      <c r="C126" s="17"/>
      <c r="D126" s="17"/>
      <c r="E126" s="305"/>
      <c r="G126" s="299"/>
      <c r="H126" s="299"/>
      <c r="I126" s="299"/>
      <c r="J126" s="300"/>
      <c r="K126" s="2"/>
      <c r="L126" s="2"/>
      <c r="M126" s="193"/>
      <c r="N126" s="194"/>
    </row>
    <row r="127" spans="1:14" s="302" customFormat="1">
      <c r="A127" s="12"/>
      <c r="B127" s="17"/>
      <c r="C127" s="17"/>
      <c r="D127" s="17"/>
      <c r="E127" s="305"/>
      <c r="G127" s="299"/>
      <c r="H127" s="299"/>
      <c r="I127" s="299"/>
      <c r="J127" s="300"/>
      <c r="K127" s="2"/>
      <c r="L127" s="2"/>
      <c r="M127" s="193"/>
      <c r="N127" s="194"/>
    </row>
    <row r="128" spans="1:14" s="302" customFormat="1">
      <c r="A128" s="12"/>
      <c r="B128" s="17"/>
      <c r="C128" s="17"/>
      <c r="D128" s="17"/>
      <c r="E128" s="305"/>
      <c r="G128" s="299"/>
      <c r="H128" s="299"/>
      <c r="I128" s="299"/>
      <c r="J128" s="300"/>
      <c r="K128" s="2"/>
      <c r="L128" s="2"/>
      <c r="M128" s="193"/>
      <c r="N128" s="194"/>
    </row>
    <row r="129" spans="1:14" s="302" customFormat="1">
      <c r="A129" s="12"/>
      <c r="B129" s="17"/>
      <c r="C129" s="17"/>
      <c r="D129" s="17"/>
      <c r="E129" s="305"/>
      <c r="G129" s="299"/>
      <c r="H129" s="299"/>
      <c r="I129" s="299"/>
      <c r="J129" s="300"/>
      <c r="K129" s="2"/>
      <c r="L129" s="2"/>
      <c r="M129" s="193"/>
      <c r="N129" s="194"/>
    </row>
    <row r="130" spans="1:14" s="302" customFormat="1">
      <c r="A130" s="12"/>
      <c r="B130" s="17"/>
      <c r="C130" s="17"/>
      <c r="D130" s="17"/>
      <c r="E130" s="305"/>
      <c r="G130" s="299"/>
      <c r="H130" s="299"/>
      <c r="I130" s="299"/>
      <c r="J130" s="300"/>
      <c r="K130" s="2"/>
      <c r="L130" s="2"/>
      <c r="M130" s="193"/>
      <c r="N130" s="194"/>
    </row>
    <row r="131" spans="1:14" s="302" customFormat="1">
      <c r="A131" s="12"/>
      <c r="B131" s="17"/>
      <c r="C131" s="17"/>
      <c r="D131" s="17"/>
      <c r="E131" s="305"/>
      <c r="G131" s="299"/>
      <c r="H131" s="299"/>
      <c r="I131" s="299"/>
      <c r="J131" s="300"/>
      <c r="K131" s="2"/>
      <c r="L131" s="2"/>
      <c r="M131" s="193"/>
      <c r="N131" s="194"/>
    </row>
  </sheetData>
  <sheetProtection algorithmName="SHA-512" hashValue="L/4hUP7nVU+/3+J5IF4Q0KDPdrA8dL6nu49xQe9DTeY7dt1izCkx1U56IhSRyDOE9YCb6gxcmusKbrj/PuZjtQ==" saltValue="aZnVFSyM+c6pWdqVKH44TQ==" spinCount="100000" sheet="1" pivotTables="0"/>
  <dataConsolidate>
    <dataRefs count="1">
      <dataRef ref="A2:B106" sheet="Gemeindecode"/>
    </dataRefs>
  </dataConsolidate>
  <mergeCells count="33">
    <mergeCell ref="B39:D39"/>
    <mergeCell ref="B44:D44"/>
    <mergeCell ref="B79:D79"/>
    <mergeCell ref="C33:C37"/>
    <mergeCell ref="B32:D32"/>
    <mergeCell ref="B49:D49"/>
    <mergeCell ref="B52:D52"/>
    <mergeCell ref="B55:D55"/>
    <mergeCell ref="B67:D67"/>
    <mergeCell ref="B75:D75"/>
    <mergeCell ref="B60:D60"/>
    <mergeCell ref="B85:D85"/>
    <mergeCell ref="B90:D90"/>
    <mergeCell ref="C76:C77"/>
    <mergeCell ref="C86:C87"/>
    <mergeCell ref="C80:C81"/>
    <mergeCell ref="K7:K8"/>
    <mergeCell ref="H7:H8"/>
    <mergeCell ref="I7:I8"/>
    <mergeCell ref="C11:C13"/>
    <mergeCell ref="C29:C30"/>
    <mergeCell ref="B27:D27"/>
    <mergeCell ref="B23:D23"/>
    <mergeCell ref="B15:D15"/>
    <mergeCell ref="B18:D18"/>
    <mergeCell ref="B10:D10"/>
    <mergeCell ref="B5:C5"/>
    <mergeCell ref="F6:G6"/>
    <mergeCell ref="A7:A8"/>
    <mergeCell ref="B7:B8"/>
    <mergeCell ref="C7:C8"/>
    <mergeCell ref="D7:D8"/>
    <mergeCell ref="F7:F8"/>
  </mergeCells>
  <phoneticPr fontId="2" type="noConversion"/>
  <conditionalFormatting sqref="F91 F46 F39:F40">
    <cfRule type="containsText" dxfId="427" priority="364" operator="containsText" text="nz">
      <formula>NOT(ISERROR(SEARCH("nz",F39)))</formula>
    </cfRule>
    <cfRule type="cellIs" dxfId="426" priority="367" operator="equal">
      <formula>0</formula>
    </cfRule>
  </conditionalFormatting>
  <conditionalFormatting sqref="G46 G70:G72 G39:G40 G11:G13 G33:G37">
    <cfRule type="cellIs" dxfId="425" priority="365" operator="between">
      <formula>1</formula>
      <formula>15</formula>
    </cfRule>
    <cfRule type="cellIs" dxfId="424" priority="366" operator="equal">
      <formula>0</formula>
    </cfRule>
  </conditionalFormatting>
  <conditionalFormatting sqref="F69">
    <cfRule type="containsText" dxfId="423" priority="238" operator="containsText" text="nz">
      <formula>NOT(ISERROR(SEARCH("nz",F69)))</formula>
    </cfRule>
    <cfRule type="cellIs" dxfId="422" priority="239" operator="equal">
      <formula>0</formula>
    </cfRule>
  </conditionalFormatting>
  <conditionalFormatting sqref="G19">
    <cfRule type="cellIs" dxfId="421" priority="171" operator="between">
      <formula>1</formula>
      <formula>15</formula>
    </cfRule>
    <cfRule type="cellIs" dxfId="420" priority="172" operator="equal">
      <formula>0</formula>
    </cfRule>
  </conditionalFormatting>
  <conditionalFormatting sqref="G28:G30">
    <cfRule type="cellIs" dxfId="419" priority="169" operator="between">
      <formula>1</formula>
      <formula>15</formula>
    </cfRule>
    <cfRule type="cellIs" dxfId="418" priority="170" operator="equal">
      <formula>0</formula>
    </cfRule>
  </conditionalFormatting>
  <conditionalFormatting sqref="G50">
    <cfRule type="cellIs" dxfId="417" priority="165" operator="between">
      <formula>1</formula>
      <formula>15</formula>
    </cfRule>
    <cfRule type="cellIs" dxfId="416" priority="166" operator="equal">
      <formula>0</formula>
    </cfRule>
  </conditionalFormatting>
  <conditionalFormatting sqref="G53">
    <cfRule type="cellIs" dxfId="415" priority="163" operator="between">
      <formula>1</formula>
      <formula>15</formula>
    </cfRule>
    <cfRule type="cellIs" dxfId="414" priority="164" operator="equal">
      <formula>0</formula>
    </cfRule>
  </conditionalFormatting>
  <conditionalFormatting sqref="G56">
    <cfRule type="cellIs" dxfId="413" priority="161" operator="between">
      <formula>1</formula>
      <formula>15</formula>
    </cfRule>
    <cfRule type="cellIs" dxfId="412" priority="162" operator="equal">
      <formula>0</formula>
    </cfRule>
  </conditionalFormatting>
  <conditionalFormatting sqref="G61:G64">
    <cfRule type="cellIs" dxfId="411" priority="157" operator="between">
      <formula>1</formula>
      <formula>15</formula>
    </cfRule>
    <cfRule type="cellIs" dxfId="410" priority="158" operator="equal">
      <formula>0</formula>
    </cfRule>
  </conditionalFormatting>
  <conditionalFormatting sqref="G76">
    <cfRule type="cellIs" dxfId="409" priority="153" operator="between">
      <formula>1</formula>
      <formula>15</formula>
    </cfRule>
    <cfRule type="cellIs" dxfId="408" priority="154" operator="equal">
      <formula>0</formula>
    </cfRule>
  </conditionalFormatting>
  <conditionalFormatting sqref="G91:G94">
    <cfRule type="cellIs" dxfId="407" priority="147" operator="between">
      <formula>1</formula>
      <formula>15</formula>
    </cfRule>
    <cfRule type="cellIs" dxfId="406" priority="148" operator="equal">
      <formula>0</formula>
    </cfRule>
  </conditionalFormatting>
  <conditionalFormatting sqref="F56">
    <cfRule type="containsText" dxfId="405" priority="141" operator="containsText" text="nz">
      <formula>NOT(ISERROR(SEARCH("nz",F56)))</formula>
    </cfRule>
    <cfRule type="cellIs" dxfId="404" priority="142" operator="equal">
      <formula>0</formula>
    </cfRule>
  </conditionalFormatting>
  <conditionalFormatting sqref="F53">
    <cfRule type="containsText" dxfId="403" priority="139" operator="containsText" text="nz">
      <formula>NOT(ISERROR(SEARCH("nz",F53)))</formula>
    </cfRule>
    <cfRule type="cellIs" dxfId="402" priority="140" operator="equal">
      <formula>0</formula>
    </cfRule>
  </conditionalFormatting>
  <conditionalFormatting sqref="F50">
    <cfRule type="containsText" dxfId="401" priority="137" operator="containsText" text="nz">
      <formula>NOT(ISERROR(SEARCH("nz",F50)))</formula>
    </cfRule>
    <cfRule type="cellIs" dxfId="400" priority="138" operator="equal">
      <formula>0</formula>
    </cfRule>
  </conditionalFormatting>
  <conditionalFormatting sqref="F28">
    <cfRule type="containsText" dxfId="399" priority="127" operator="containsText" text="nz">
      <formula>NOT(ISERROR(SEARCH("nz",F28)))</formula>
    </cfRule>
    <cfRule type="cellIs" dxfId="398" priority="128" operator="equal">
      <formula>0</formula>
    </cfRule>
  </conditionalFormatting>
  <conditionalFormatting sqref="F19">
    <cfRule type="containsText" dxfId="397" priority="123" operator="containsText" text="nz">
      <formula>NOT(ISERROR(SEARCH("nz",F19)))</formula>
    </cfRule>
    <cfRule type="cellIs" dxfId="396" priority="124" operator="equal">
      <formula>0</formula>
    </cfRule>
  </conditionalFormatting>
  <conditionalFormatting sqref="F11 F13">
    <cfRule type="containsText" dxfId="395" priority="119" operator="containsText" text="nz">
      <formula>NOT(ISERROR(SEARCH("nz",F11)))</formula>
    </cfRule>
    <cfRule type="cellIs" dxfId="394" priority="120" operator="equal">
      <formula>0</formula>
    </cfRule>
  </conditionalFormatting>
  <conditionalFormatting sqref="I11 I53 I50 I40 I61:I64 I76:I77 I13 I24 I28:I30 I33:I37 I80:I81 I86:I87 I45:I46 I68:I72">
    <cfRule type="containsText" dxfId="393" priority="106" operator="containsText" text="Kommentar obligatorisch!">
      <formula>NOT(ISERROR(SEARCH("Kommentar obligatorisch!",I11)))</formula>
    </cfRule>
    <cfRule type="containsText" dxfId="392" priority="107" operator="containsText" text="Kommentar optional">
      <formula>NOT(ISERROR(SEARCH("Kommentar optional",I11)))</formula>
    </cfRule>
    <cfRule type="cellIs" dxfId="391" priority="108" operator="equal">
      <formula>$I$11</formula>
    </cfRule>
    <cfRule type="containsText" dxfId="390" priority="109" operator="containsText" text="Kommentar obligatorisch">
      <formula>NOT(ISERROR(SEARCH("Kommentar obligatorisch",I11)))</formula>
    </cfRule>
    <cfRule type="containsText" dxfId="389" priority="110" operator="containsText" text="Kommentar fehlt!">
      <formula>NOT(ISERROR(SEARCH("Kommentar fehlt!",I11)))</formula>
    </cfRule>
  </conditionalFormatting>
  <conditionalFormatting sqref="I56">
    <cfRule type="containsText" dxfId="388" priority="96" operator="containsText" text="Kommentar obligatorisch!">
      <formula>NOT(ISERROR(SEARCH("Kommentar obligatorisch!",I56)))</formula>
    </cfRule>
    <cfRule type="containsText" dxfId="387" priority="97" operator="containsText" text="Kommentar optional">
      <formula>NOT(ISERROR(SEARCH("Kommentar optional",I56)))</formula>
    </cfRule>
    <cfRule type="cellIs" dxfId="386" priority="98" operator="equal">
      <formula>$I$11</formula>
    </cfRule>
    <cfRule type="containsText" dxfId="385" priority="99" operator="containsText" text="Kommentar obligatorisch">
      <formula>NOT(ISERROR(SEARCH("Kommentar obligatorisch",I56)))</formula>
    </cfRule>
    <cfRule type="containsText" dxfId="384" priority="100" operator="containsText" text="Kommentar fehlt!">
      <formula>NOT(ISERROR(SEARCH("Kommentar fehlt!",I56)))</formula>
    </cfRule>
  </conditionalFormatting>
  <conditionalFormatting sqref="I91:I94">
    <cfRule type="containsText" dxfId="383" priority="91" operator="containsText" text="Kommentar obligatorisch!">
      <formula>NOT(ISERROR(SEARCH("Kommentar obligatorisch!",I91)))</formula>
    </cfRule>
    <cfRule type="containsText" dxfId="382" priority="92" operator="containsText" text="Kommentar optional">
      <formula>NOT(ISERROR(SEARCH("Kommentar optional",I91)))</formula>
    </cfRule>
    <cfRule type="cellIs" dxfId="381" priority="93" operator="equal">
      <formula>$I$11</formula>
    </cfRule>
    <cfRule type="containsText" dxfId="380" priority="94" operator="containsText" text="Kommentar obligatorisch">
      <formula>NOT(ISERROR(SEARCH("Kommentar obligatorisch",I91)))</formula>
    </cfRule>
    <cfRule type="containsText" dxfId="379" priority="95" operator="containsText" text="Kommentar fehlt!">
      <formula>NOT(ISERROR(SEARCH("Kommentar fehlt!",I91)))</formula>
    </cfRule>
  </conditionalFormatting>
  <conditionalFormatting sqref="G16">
    <cfRule type="cellIs" dxfId="378" priority="89" operator="between">
      <formula>1</formula>
      <formula>15</formula>
    </cfRule>
    <cfRule type="cellIs" dxfId="377" priority="90" operator="equal">
      <formula>0</formula>
    </cfRule>
  </conditionalFormatting>
  <conditionalFormatting sqref="F16">
    <cfRule type="containsText" dxfId="376" priority="87" operator="containsText" text="nz">
      <formula>NOT(ISERROR(SEARCH("nz",F16)))</formula>
    </cfRule>
    <cfRule type="cellIs" dxfId="375" priority="88" operator="equal">
      <formula>0</formula>
    </cfRule>
  </conditionalFormatting>
  <conditionalFormatting sqref="I16">
    <cfRule type="containsText" dxfId="374" priority="82" operator="containsText" text="Kommentar obligatorisch!">
      <formula>NOT(ISERROR(SEARCH("Kommentar obligatorisch!",I16)))</formula>
    </cfRule>
    <cfRule type="containsText" dxfId="373" priority="83" operator="containsText" text="Kommentar optional">
      <formula>NOT(ISERROR(SEARCH("Kommentar optional",I16)))</formula>
    </cfRule>
    <cfRule type="cellIs" dxfId="372" priority="84" operator="equal">
      <formula>$I$11</formula>
    </cfRule>
    <cfRule type="containsText" dxfId="371" priority="85" operator="containsText" text="Kommentar obligatorisch">
      <formula>NOT(ISERROR(SEARCH("Kommentar obligatorisch",I16)))</formula>
    </cfRule>
    <cfRule type="containsText" dxfId="370" priority="86" operator="containsText" text="Kommentar fehlt!">
      <formula>NOT(ISERROR(SEARCH("Kommentar fehlt!",I16)))</formula>
    </cfRule>
  </conditionalFormatting>
  <conditionalFormatting sqref="G77">
    <cfRule type="cellIs" dxfId="369" priority="79" operator="between">
      <formula>1</formula>
      <formula>15</formula>
    </cfRule>
    <cfRule type="cellIs" dxfId="368" priority="80" operator="equal">
      <formula>0</formula>
    </cfRule>
  </conditionalFormatting>
  <conditionalFormatting sqref="G80:G81">
    <cfRule type="cellIs" dxfId="367" priority="77" operator="between">
      <formula>1</formula>
      <formula>15</formula>
    </cfRule>
    <cfRule type="cellIs" dxfId="366" priority="78" operator="equal">
      <formula>0</formula>
    </cfRule>
  </conditionalFormatting>
  <conditionalFormatting sqref="F12">
    <cfRule type="containsText" dxfId="365" priority="71" operator="containsText" text="nz">
      <formula>NOT(ISERROR(SEARCH("nz",F12)))</formula>
    </cfRule>
    <cfRule type="cellIs" dxfId="364" priority="72" operator="equal">
      <formula>0</formula>
    </cfRule>
  </conditionalFormatting>
  <conditionalFormatting sqref="I12">
    <cfRule type="containsText" dxfId="363" priority="66" operator="containsText" text="Kommentar obligatorisch!">
      <formula>NOT(ISERROR(SEARCH("Kommentar obligatorisch!",I12)))</formula>
    </cfRule>
    <cfRule type="containsText" dxfId="362" priority="67" operator="containsText" text="Kommentar optional">
      <formula>NOT(ISERROR(SEARCH("Kommentar optional",I12)))</formula>
    </cfRule>
    <cfRule type="cellIs" dxfId="361" priority="68" operator="equal">
      <formula>$I$11</formula>
    </cfRule>
    <cfRule type="containsText" dxfId="360" priority="69" operator="containsText" text="Kommentar obligatorisch">
      <formula>NOT(ISERROR(SEARCH("Kommentar obligatorisch",I12)))</formula>
    </cfRule>
    <cfRule type="containsText" dxfId="359" priority="70" operator="containsText" text="Kommentar fehlt!">
      <formula>NOT(ISERROR(SEARCH("Kommentar fehlt!",I12)))</formula>
    </cfRule>
  </conditionalFormatting>
  <conditionalFormatting sqref="G24">
    <cfRule type="cellIs" dxfId="358" priority="64" operator="between">
      <formula>1</formula>
      <formula>15</formula>
    </cfRule>
    <cfRule type="cellIs" dxfId="357" priority="65" operator="equal">
      <formula>0</formula>
    </cfRule>
  </conditionalFormatting>
  <conditionalFormatting sqref="F24">
    <cfRule type="containsText" dxfId="356" priority="62" operator="containsText" text="nz">
      <formula>NOT(ISERROR(SEARCH("nz",F24)))</formula>
    </cfRule>
    <cfRule type="cellIs" dxfId="355" priority="63" operator="equal">
      <formula>0</formula>
    </cfRule>
  </conditionalFormatting>
  <conditionalFormatting sqref="F29:F30">
    <cfRule type="containsText" dxfId="354" priority="58" operator="containsText" text="nz">
      <formula>NOT(ISERROR(SEARCH("nz",F29)))</formula>
    </cfRule>
    <cfRule type="cellIs" dxfId="353" priority="59" operator="equal">
      <formula>0</formula>
    </cfRule>
  </conditionalFormatting>
  <conditionalFormatting sqref="G68:G69">
    <cfRule type="cellIs" dxfId="352" priority="44" operator="between">
      <formula>1</formula>
      <formula>15</formula>
    </cfRule>
    <cfRule type="cellIs" dxfId="351" priority="45" operator="equal">
      <formula>0</formula>
    </cfRule>
  </conditionalFormatting>
  <conditionalFormatting sqref="F68">
    <cfRule type="containsText" dxfId="350" priority="42" operator="containsText" text="nz">
      <formula>NOT(ISERROR(SEARCH("nz",F68)))</formula>
    </cfRule>
    <cfRule type="cellIs" dxfId="349" priority="43" operator="equal">
      <formula>0</formula>
    </cfRule>
  </conditionalFormatting>
  <conditionalFormatting sqref="F81">
    <cfRule type="containsText" dxfId="348" priority="38" operator="containsText" text="nz">
      <formula>NOT(ISERROR(SEARCH("nz",F81)))</formula>
    </cfRule>
    <cfRule type="cellIs" dxfId="347" priority="39" operator="equal">
      <formula>0</formula>
    </cfRule>
  </conditionalFormatting>
  <conditionalFormatting sqref="G86:G87">
    <cfRule type="cellIs" dxfId="346" priority="36" operator="between">
      <formula>1</formula>
      <formula>15</formula>
    </cfRule>
    <cfRule type="cellIs" dxfId="345" priority="37" operator="equal">
      <formula>0</formula>
    </cfRule>
  </conditionalFormatting>
  <conditionalFormatting sqref="F86:F87">
    <cfRule type="containsText" dxfId="344" priority="34" operator="containsText" text="nz">
      <formula>NOT(ISERROR(SEARCH("nz",F86)))</formula>
    </cfRule>
    <cfRule type="cellIs" dxfId="343" priority="35" operator="equal">
      <formula>0</formula>
    </cfRule>
  </conditionalFormatting>
  <conditionalFormatting sqref="G45">
    <cfRule type="cellIs" dxfId="342" priority="22" operator="between">
      <formula>1</formula>
      <formula>15</formula>
    </cfRule>
    <cfRule type="cellIs" dxfId="341" priority="23" operator="equal">
      <formula>0</formula>
    </cfRule>
  </conditionalFormatting>
  <conditionalFormatting sqref="F45">
    <cfRule type="containsText" dxfId="340" priority="20" operator="containsText" text="nz">
      <formula>NOT(ISERROR(SEARCH("nz",F45)))</formula>
    </cfRule>
    <cfRule type="cellIs" dxfId="339" priority="21" operator="equal">
      <formula>0</formula>
    </cfRule>
  </conditionalFormatting>
  <conditionalFormatting sqref="F33:F37">
    <cfRule type="containsText" dxfId="338" priority="18" operator="containsText" text="nz">
      <formula>NOT(ISERROR(SEARCH("nz",F33)))</formula>
    </cfRule>
    <cfRule type="cellIs" dxfId="337" priority="19" operator="equal">
      <formula>0</formula>
    </cfRule>
  </conditionalFormatting>
  <conditionalFormatting sqref="F61:F64">
    <cfRule type="containsText" dxfId="336" priority="16" operator="containsText" text="nz">
      <formula>NOT(ISERROR(SEARCH("nz",F61)))</formula>
    </cfRule>
    <cfRule type="cellIs" dxfId="335" priority="17" operator="equal">
      <formula>0</formula>
    </cfRule>
  </conditionalFormatting>
  <conditionalFormatting sqref="F70:F72">
    <cfRule type="containsText" dxfId="334" priority="14" operator="containsText" text="nz">
      <formula>NOT(ISERROR(SEARCH("nz",F70)))</formula>
    </cfRule>
    <cfRule type="cellIs" dxfId="333" priority="15" operator="equal">
      <formula>0</formula>
    </cfRule>
  </conditionalFormatting>
  <conditionalFormatting sqref="F76">
    <cfRule type="containsText" dxfId="332" priority="12" operator="containsText" text="nz">
      <formula>NOT(ISERROR(SEARCH("nz",F76)))</formula>
    </cfRule>
    <cfRule type="cellIs" dxfId="331" priority="13" operator="equal">
      <formula>0</formula>
    </cfRule>
  </conditionalFormatting>
  <conditionalFormatting sqref="F77">
    <cfRule type="containsText" dxfId="330" priority="10" operator="containsText" text="nz">
      <formula>NOT(ISERROR(SEARCH("nz",F77)))</formula>
    </cfRule>
    <cfRule type="cellIs" dxfId="329" priority="11" operator="equal">
      <formula>0</formula>
    </cfRule>
  </conditionalFormatting>
  <conditionalFormatting sqref="F80">
    <cfRule type="containsText" dxfId="328" priority="8" operator="containsText" text="nz">
      <formula>NOT(ISERROR(SEARCH("nz",F80)))</formula>
    </cfRule>
    <cfRule type="cellIs" dxfId="327" priority="9" operator="equal">
      <formula>0</formula>
    </cfRule>
  </conditionalFormatting>
  <conditionalFormatting sqref="F92:F94">
    <cfRule type="containsText" dxfId="326" priority="6" operator="containsText" text="nz">
      <formula>NOT(ISERROR(SEARCH("nz",F92)))</formula>
    </cfRule>
    <cfRule type="cellIs" dxfId="325" priority="7" operator="equal">
      <formula>0</formula>
    </cfRule>
  </conditionalFormatting>
  <conditionalFormatting sqref="I19">
    <cfRule type="containsText" dxfId="324" priority="1" operator="containsText" text="Kommentar obligatorisch!">
      <formula>NOT(ISERROR(SEARCH("Kommentar obligatorisch!",I19)))</formula>
    </cfRule>
    <cfRule type="containsText" dxfId="323" priority="2" operator="containsText" text="Kommentar optional">
      <formula>NOT(ISERROR(SEARCH("Kommentar optional",I19)))</formula>
    </cfRule>
    <cfRule type="cellIs" dxfId="322" priority="3" operator="equal">
      <formula>$I$11</formula>
    </cfRule>
    <cfRule type="containsText" dxfId="321" priority="4" operator="containsText" text="Kommentar obligatorisch">
      <formula>NOT(ISERROR(SEARCH("Kommentar obligatorisch",I19)))</formula>
    </cfRule>
    <cfRule type="containsText" dxfId="320" priority="5" operator="containsText" text="Kommentar fehlt!">
      <formula>NOT(ISERROR(SEARCH("Kommentar fehlt!",I19)))</formula>
    </cfRule>
  </conditionalFormatting>
  <hyperlinks>
    <hyperlink ref="F5" location="'KP 2.0 - P.1.1.5'!A1" display="'KP 2.0 - P.1.1.5'!A1" xr:uid="{00000000-0004-0000-0000-000000000000}"/>
    <hyperlink ref="G5" location="'KP 2.0 - P.3.5.1'!A1" display="'KP 2.0 - P.3.5.1'!A1" xr:uid="{00000000-0004-0000-0000-000001000000}"/>
    <hyperlink ref="H5" location="'KP 2.0 - P.3.5.1'!A1" display="'KP 2.0 - P.3.5.1'!A1" xr:uid="{00000000-0004-0000-0000-000002000000}"/>
    <hyperlink ref="I5" location="'KP 2.0 - P.3.5.1'!A1" display="'KP 2.0 - P.3.5.1'!A1" xr:uid="{00000000-0004-0000-0000-000003000000}"/>
    <hyperlink ref="J5" location="'KP 2.0 - P.3.5.1'!A1" display="'KP 2.0 - P.3.5.1'!A1" xr:uid="{00000000-0004-0000-0000-000004000000}"/>
    <hyperlink ref="K5" location="'KP 2.0 - P.3.5.1'!A1" display="'KP 2.0 - P.3.5.1'!A1" xr:uid="{00000000-0004-0000-0000-000005000000}"/>
    <hyperlink ref="L5" location="'KP 2.0 - P.3.5.1'!A1" display="'KP 2.0 - P.3.5.1'!A1" xr:uid="{00000000-0004-0000-0000-000006000000}"/>
    <hyperlink ref="M5" location="'KP 2.0 - P.3.5.1'!A1" display="'KP 2.0 - P.3.5.1'!A1" xr:uid="{00000000-0004-0000-0000-000007000000}"/>
    <hyperlink ref="N5" location="'KP 2.0 - P.3.5.1'!A1" display="'KP 2.0 - P.3.5.1'!A1" xr:uid="{00000000-0004-0000-0000-000008000000}"/>
    <hyperlink ref="D5" location="'KP 2.0 - P.1.1.5'!A1" display="'KP 2.0 - P.1.1.5'!A1" xr:uid="{00000000-0004-0000-0000-000009000000}"/>
    <hyperlink ref="E5" location="'KP 2.0 - P.1.1.5'!A1" display="'KP 2.0 - P.1.1.5'!A1" xr:uid="{00000000-0004-0000-0000-00000A000000}"/>
  </hyperlinks>
  <pageMargins left="0.70866141732283472" right="0.70866141732283472" top="0.78740157480314965" bottom="0.78740157480314965" header="0.31496062992125984" footer="0.31496062992125984"/>
  <pageSetup paperSize="8" scale="47" fitToHeight="0" orientation="landscape" r:id="rId1"/>
  <headerFooter>
    <oddFooter>Seite &amp;P von &amp;N</oddFooter>
  </headerFooter>
  <rowBreaks count="1" manualBreakCount="1">
    <brk id="46" max="16383" man="1"/>
  </rowBreaks>
  <legacyDrawing r:id="rId2"/>
  <extLst>
    <ext xmlns:x14="http://schemas.microsoft.com/office/spreadsheetml/2009/9/main" uri="{CCE6A557-97BC-4b89-ADB6-D9C93CAAB3DF}">
      <x14:dataValidations xmlns:xm="http://schemas.microsoft.com/office/excel/2006/main" count="7">
        <x14:dataValidation type="list" allowBlank="1" showInputMessage="1" showErrorMessage="1" xr:uid="{00000000-0002-0000-0000-000000000000}">
          <x14:formula1>
            <xm:f>Auswertungsgrundlage!$D$35:$D$40</xm:f>
          </x14:formula1>
          <xm:sqref>F13 F80</xm:sqref>
        </x14:dataValidation>
        <x14:dataValidation type="list" allowBlank="1" showInputMessage="1" showErrorMessage="1" xr:uid="{00000000-0002-0000-0000-000001000000}">
          <x14:formula1>
            <xm:f>Auswertungsgrundlage!$E$35:$E$39</xm:f>
          </x14:formula1>
          <xm:sqref>F12 F28 F16 F77</xm:sqref>
        </x14:dataValidation>
        <x14:dataValidation type="list" allowBlank="1" showInputMessage="1" showErrorMessage="1" xr:uid="{00000000-0002-0000-0000-000002000000}">
          <x14:formula1>
            <xm:f>Auswertungsgrundlage!$F$35:$F$38</xm:f>
          </x14:formula1>
          <xm:sqref>F40 F53 F91 F56 F69 F50</xm:sqref>
        </x14:dataValidation>
        <x14:dataValidation type="list" allowBlank="1" showInputMessage="1" showErrorMessage="1" xr:uid="{00000000-0002-0000-0000-000003000000}">
          <x14:formula1>
            <xm:f>Auswertungsgrundlage!$B$35:$B$42</xm:f>
          </x14:formula1>
          <xm:sqref>F11</xm:sqref>
        </x14:dataValidation>
        <x14:dataValidation type="list" allowBlank="1" showInputMessage="1" showErrorMessage="1" xr:uid="{00000000-0002-0000-0000-000004000000}">
          <x14:formula1>
            <xm:f>Auswertungsgrundlage!$C$35:$C$41</xm:f>
          </x14:formula1>
          <xm:sqref>F46</xm:sqref>
        </x14:dataValidation>
        <x14:dataValidation type="list" allowBlank="1" showInputMessage="1" showErrorMessage="1" xr:uid="{00000000-0002-0000-0000-000005000000}">
          <x14:formula1>
            <xm:f>Auswertungsgrundlage!$N$35:$N$37</xm:f>
          </x14:formula1>
          <xm:sqref>F19 F24 F29:F30 F45 F86:F87 F68 F81 F33:F37 F61:F64 F70:F72 F76 F92:F94</xm:sqref>
        </x14:dataValidation>
        <x14:dataValidation type="list" allowBlank="1" showInputMessage="1" showErrorMessage="1" xr:uid="{00000000-0002-0000-0000-000006000000}">
          <x14:formula1>
            <xm:f>Gemeindecode!$B$2:$B$104</xm:f>
          </x14:formula1>
          <xm:sqref>K3</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00B0F0"/>
    <pageSetUpPr fitToPage="1"/>
  </sheetPr>
  <dimension ref="A1:Q126"/>
  <sheetViews>
    <sheetView showGridLines="0" zoomScale="80" zoomScaleNormal="80" workbookViewId="0"/>
  </sheetViews>
  <sheetFormatPr defaultColWidth="11.42578125" defaultRowHeight="15.75" outlineLevelRow="1"/>
  <cols>
    <col min="1" max="1" width="12.5703125" style="19" customWidth="1"/>
    <col min="2" max="2" width="40.85546875" style="18" customWidth="1"/>
    <col min="3" max="3" width="17.140625" style="18" customWidth="1"/>
    <col min="4" max="4" width="18.7109375" style="18" customWidth="1"/>
    <col min="5" max="5" width="20.7109375" style="18" customWidth="1"/>
    <col min="6" max="6" width="15.28515625" style="18" customWidth="1"/>
    <col min="7" max="7" width="8.28515625" style="18" customWidth="1"/>
    <col min="8" max="8" width="12" style="18" customWidth="1"/>
    <col min="9" max="9" width="22.28515625" style="18" customWidth="1"/>
    <col min="10" max="10" width="15.140625" style="18" customWidth="1"/>
    <col min="11" max="11" width="30.7109375" style="18" customWidth="1"/>
    <col min="12" max="12" width="10.5703125" style="18" customWidth="1"/>
    <col min="13" max="13" width="36.28515625" style="18" customWidth="1"/>
    <col min="14" max="14" width="11.42578125" style="18" hidden="1" customWidth="1"/>
    <col min="15" max="15" width="16.42578125" style="18" hidden="1" customWidth="1"/>
    <col min="16" max="16" width="26.140625" style="21" hidden="1" customWidth="1"/>
    <col min="17" max="17" width="29.85546875" style="18" hidden="1" customWidth="1"/>
    <col min="18" max="16384" width="11.42578125" style="18"/>
  </cols>
  <sheetData>
    <row r="1" spans="1:16" ht="19.5">
      <c r="A1" s="141" t="s">
        <v>783</v>
      </c>
      <c r="B1" s="313"/>
      <c r="C1" s="492"/>
      <c r="D1" s="493"/>
      <c r="E1" s="494"/>
      <c r="F1" s="313"/>
      <c r="G1" s="313"/>
      <c r="H1" s="495"/>
      <c r="I1" s="495"/>
      <c r="J1" s="495"/>
      <c r="K1" s="495"/>
      <c r="L1" s="495"/>
      <c r="M1" s="496"/>
    </row>
    <row r="2" spans="1:16" ht="10.5" customHeight="1">
      <c r="A2" s="497"/>
      <c r="B2" s="314"/>
      <c r="C2" s="498"/>
      <c r="D2" s="499"/>
      <c r="E2" s="500"/>
      <c r="F2" s="314"/>
      <c r="G2" s="314"/>
      <c r="H2" s="501"/>
      <c r="I2" s="501"/>
      <c r="J2" s="501"/>
      <c r="K2" s="501"/>
      <c r="L2" s="501"/>
      <c r="M2" s="502"/>
    </row>
    <row r="3" spans="1:16" ht="19.5" thickBot="1">
      <c r="A3" s="503" t="s">
        <v>23</v>
      </c>
      <c r="B3" s="315"/>
      <c r="C3" s="504"/>
      <c r="D3" s="505"/>
      <c r="E3" s="95"/>
      <c r="F3" s="95"/>
      <c r="G3" s="95"/>
      <c r="H3" s="95"/>
      <c r="I3" s="95"/>
      <c r="J3" s="95"/>
      <c r="K3" s="95"/>
      <c r="L3" s="204" t="s">
        <v>713</v>
      </c>
      <c r="M3" s="448" t="str">
        <f>'Bewertungsmatrix Allg. (I)'!K3</f>
        <v xml:space="preserve">bitte auswählen </v>
      </c>
    </row>
    <row r="4" spans="1:16" ht="35.25" customHeight="1">
      <c r="C4" s="24"/>
      <c r="J4" s="31"/>
    </row>
    <row r="5" spans="1:16" ht="17.25" thickBot="1">
      <c r="A5" s="316" t="s">
        <v>209</v>
      </c>
      <c r="B5" s="316" t="s">
        <v>149</v>
      </c>
      <c r="C5" s="316"/>
      <c r="D5" s="24"/>
      <c r="G5" s="506"/>
    </row>
    <row r="6" spans="1:16" ht="17.25" thickBot="1">
      <c r="A6" s="449" t="s">
        <v>24</v>
      </c>
      <c r="B6" s="317"/>
      <c r="C6" s="745" t="s">
        <v>90</v>
      </c>
      <c r="D6" s="745"/>
      <c r="E6" s="745"/>
      <c r="F6" s="377" t="s">
        <v>290</v>
      </c>
      <c r="G6" s="376"/>
      <c r="H6" s="843" t="s">
        <v>25</v>
      </c>
      <c r="I6" s="843"/>
      <c r="J6" s="377" t="s">
        <v>26</v>
      </c>
      <c r="K6" s="373" t="s">
        <v>27</v>
      </c>
      <c r="L6" s="378"/>
      <c r="M6" s="507"/>
    </row>
    <row r="7" spans="1:16" ht="15.75" customHeight="1">
      <c r="A7" s="805" t="s">
        <v>28</v>
      </c>
      <c r="B7" s="807" t="s">
        <v>233</v>
      </c>
      <c r="C7" s="508"/>
      <c r="D7" s="508"/>
      <c r="E7" s="508"/>
      <c r="F7" s="452" t="s">
        <v>29</v>
      </c>
      <c r="G7" s="716" t="s">
        <v>34</v>
      </c>
      <c r="H7" s="844" t="s">
        <v>193</v>
      </c>
      <c r="I7" s="452" t="s">
        <v>30</v>
      </c>
      <c r="J7" s="797" t="s">
        <v>542</v>
      </c>
      <c r="K7" s="797" t="s">
        <v>232</v>
      </c>
      <c r="L7" s="453" t="s">
        <v>525</v>
      </c>
      <c r="M7" s="789" t="s">
        <v>538</v>
      </c>
    </row>
    <row r="8" spans="1:16" ht="46.5" customHeight="1" thickBot="1">
      <c r="A8" s="806"/>
      <c r="B8" s="688"/>
      <c r="C8" s="509" t="s">
        <v>91</v>
      </c>
      <c r="D8" s="509"/>
      <c r="E8" s="510" t="s">
        <v>557</v>
      </c>
      <c r="F8" s="511" t="s">
        <v>31</v>
      </c>
      <c r="G8" s="692"/>
      <c r="H8" s="690"/>
      <c r="I8" s="214" t="s">
        <v>230</v>
      </c>
      <c r="J8" s="845"/>
      <c r="K8" s="798"/>
      <c r="L8" s="214" t="s">
        <v>655</v>
      </c>
      <c r="M8" s="790"/>
    </row>
    <row r="9" spans="1:16" ht="46.5" customHeight="1" thickBot="1">
      <c r="A9" s="512">
        <v>1</v>
      </c>
      <c r="B9" s="318" t="s">
        <v>649</v>
      </c>
      <c r="C9" s="513"/>
      <c r="D9" s="514" t="s">
        <v>555</v>
      </c>
      <c r="E9" s="514" t="s">
        <v>556</v>
      </c>
      <c r="F9" s="515"/>
      <c r="G9" s="850"/>
      <c r="H9" s="850"/>
      <c r="I9" s="516"/>
      <c r="J9" s="516"/>
      <c r="K9" s="516"/>
      <c r="L9" s="516"/>
      <c r="M9" s="517"/>
      <c r="O9" s="209" t="s">
        <v>638</v>
      </c>
      <c r="P9" s="210" t="s">
        <v>639</v>
      </c>
    </row>
    <row r="10" spans="1:16" s="323" customFormat="1" ht="16.5" outlineLevel="1">
      <c r="A10" s="518" t="s">
        <v>0</v>
      </c>
      <c r="B10" s="319" t="s">
        <v>92</v>
      </c>
      <c r="C10" s="319"/>
      <c r="D10" s="319"/>
      <c r="E10" s="319"/>
      <c r="F10" s="519"/>
      <c r="G10" s="849"/>
      <c r="H10" s="849"/>
      <c r="I10" s="520"/>
      <c r="J10" s="520"/>
      <c r="K10" s="520"/>
      <c r="L10" s="520"/>
      <c r="M10" s="319"/>
      <c r="O10" s="215" t="s">
        <v>637</v>
      </c>
      <c r="P10" s="216" t="s">
        <v>636</v>
      </c>
    </row>
    <row r="11" spans="1:16" s="2" customFormat="1" ht="15" customHeight="1" outlineLevel="1">
      <c r="A11" s="762" t="s">
        <v>35</v>
      </c>
      <c r="B11" s="851" t="s">
        <v>724</v>
      </c>
      <c r="C11" s="814" t="s">
        <v>93</v>
      </c>
      <c r="D11" s="823" t="s">
        <v>94</v>
      </c>
      <c r="E11" s="521" t="s">
        <v>262</v>
      </c>
      <c r="F11" s="522">
        <v>6</v>
      </c>
      <c r="G11" s="714" t="s">
        <v>34</v>
      </c>
      <c r="H11" s="721">
        <v>0</v>
      </c>
      <c r="I11" s="732">
        <f>IF(AND(G11="K.O.",H11&lt;1)+OR(L11="X"),0,1)</f>
        <v>0</v>
      </c>
      <c r="J11" s="726">
        <f t="shared" ref="J11" si="0">IF(H11="NZ",0,I11*H11)</f>
        <v>0</v>
      </c>
      <c r="K11" s="742" t="str">
        <f>IF(H11="NZ","Kommentar obligatorisch!","")</f>
        <v/>
      </c>
      <c r="L11" s="767" t="str">
        <f>IF(H11="NZ","X","")</f>
        <v/>
      </c>
      <c r="M11" s="794" t="s">
        <v>645</v>
      </c>
      <c r="N11" s="525"/>
      <c r="O11" s="711">
        <f>IF(AND(H11="nz",L11=""),F11,0)</f>
        <v>0</v>
      </c>
      <c r="P11" s="717">
        <f>COUNTBLANK(K11) + COUNTIF(K11,"Kommentar obligatorisch!")</f>
        <v>1</v>
      </c>
    </row>
    <row r="12" spans="1:16" s="2" customFormat="1" ht="15" customHeight="1" outlineLevel="1">
      <c r="A12" s="763"/>
      <c r="B12" s="851"/>
      <c r="C12" s="796"/>
      <c r="D12" s="823"/>
      <c r="E12" s="527" t="s">
        <v>129</v>
      </c>
      <c r="F12" s="420">
        <v>5</v>
      </c>
      <c r="G12" s="715"/>
      <c r="H12" s="722"/>
      <c r="I12" s="724"/>
      <c r="J12" s="727"/>
      <c r="K12" s="743"/>
      <c r="L12" s="738"/>
      <c r="M12" s="794"/>
      <c r="N12" s="525"/>
      <c r="O12" s="712"/>
      <c r="P12" s="718"/>
    </row>
    <row r="13" spans="1:16" s="2" customFormat="1" ht="15" customHeight="1" outlineLevel="1">
      <c r="A13" s="763"/>
      <c r="B13" s="851"/>
      <c r="C13" s="796"/>
      <c r="D13" s="823"/>
      <c r="E13" s="527" t="s">
        <v>130</v>
      </c>
      <c r="F13" s="420">
        <v>4</v>
      </c>
      <c r="G13" s="715"/>
      <c r="H13" s="722"/>
      <c r="I13" s="724"/>
      <c r="J13" s="727"/>
      <c r="K13" s="743"/>
      <c r="L13" s="738"/>
      <c r="M13" s="794"/>
      <c r="N13" s="525"/>
      <c r="O13" s="712"/>
      <c r="P13" s="718"/>
    </row>
    <row r="14" spans="1:16" s="2" customFormat="1" ht="15" customHeight="1" outlineLevel="1">
      <c r="A14" s="763"/>
      <c r="B14" s="851"/>
      <c r="C14" s="796"/>
      <c r="D14" s="818"/>
      <c r="E14" s="527" t="s">
        <v>131</v>
      </c>
      <c r="F14" s="420">
        <v>3</v>
      </c>
      <c r="G14" s="715"/>
      <c r="H14" s="722"/>
      <c r="I14" s="724"/>
      <c r="J14" s="727"/>
      <c r="K14" s="743"/>
      <c r="L14" s="738"/>
      <c r="M14" s="794"/>
      <c r="N14" s="525"/>
      <c r="O14" s="712"/>
      <c r="P14" s="718"/>
    </row>
    <row r="15" spans="1:16" s="2" customFormat="1" ht="18.75" customHeight="1" outlineLevel="1">
      <c r="A15" s="763"/>
      <c r="B15" s="851"/>
      <c r="C15" s="796" t="s">
        <v>93</v>
      </c>
      <c r="D15" s="817" t="s">
        <v>95</v>
      </c>
      <c r="E15" s="527" t="s">
        <v>132</v>
      </c>
      <c r="F15" s="419">
        <v>4</v>
      </c>
      <c r="G15" s="715"/>
      <c r="H15" s="722"/>
      <c r="I15" s="724"/>
      <c r="J15" s="727"/>
      <c r="K15" s="743"/>
      <c r="L15" s="738"/>
      <c r="M15" s="794"/>
      <c r="N15" s="525"/>
      <c r="O15" s="712"/>
      <c r="P15" s="718"/>
    </row>
    <row r="16" spans="1:16" s="2" customFormat="1" ht="15" customHeight="1" outlineLevel="1">
      <c r="A16" s="763"/>
      <c r="B16" s="851"/>
      <c r="C16" s="796"/>
      <c r="D16" s="823"/>
      <c r="E16" s="527" t="s">
        <v>129</v>
      </c>
      <c r="F16" s="420">
        <v>3</v>
      </c>
      <c r="G16" s="715"/>
      <c r="H16" s="722"/>
      <c r="I16" s="724"/>
      <c r="J16" s="727"/>
      <c r="K16" s="743"/>
      <c r="L16" s="738"/>
      <c r="M16" s="794"/>
      <c r="N16" s="525"/>
      <c r="O16" s="712"/>
      <c r="P16" s="718"/>
    </row>
    <row r="17" spans="1:16" s="2" customFormat="1" ht="15" customHeight="1" outlineLevel="1">
      <c r="A17" s="763"/>
      <c r="B17" s="851"/>
      <c r="C17" s="796"/>
      <c r="D17" s="823"/>
      <c r="E17" s="527" t="s">
        <v>130</v>
      </c>
      <c r="F17" s="420">
        <v>2</v>
      </c>
      <c r="G17" s="715"/>
      <c r="H17" s="722"/>
      <c r="I17" s="724"/>
      <c r="J17" s="727"/>
      <c r="K17" s="743"/>
      <c r="L17" s="738"/>
      <c r="M17" s="794"/>
      <c r="N17" s="525"/>
      <c r="O17" s="712"/>
      <c r="P17" s="718"/>
    </row>
    <row r="18" spans="1:16" s="2" customFormat="1" ht="15" customHeight="1" outlineLevel="1">
      <c r="A18" s="764"/>
      <c r="B18" s="852"/>
      <c r="C18" s="796"/>
      <c r="D18" s="818"/>
      <c r="E18" s="527" t="s">
        <v>131</v>
      </c>
      <c r="F18" s="420">
        <v>1</v>
      </c>
      <c r="G18" s="716"/>
      <c r="H18" s="723"/>
      <c r="I18" s="725"/>
      <c r="J18" s="728"/>
      <c r="K18" s="744"/>
      <c r="L18" s="739"/>
      <c r="M18" s="784"/>
      <c r="N18" s="525"/>
      <c r="O18" s="713"/>
      <c r="P18" s="719"/>
    </row>
    <row r="19" spans="1:16" s="2" customFormat="1" ht="17.25" customHeight="1" outlineLevel="1">
      <c r="A19" s="762" t="s">
        <v>36</v>
      </c>
      <c r="B19" s="824" t="s">
        <v>591</v>
      </c>
      <c r="C19" s="803" t="s">
        <v>93</v>
      </c>
      <c r="D19" s="531" t="s">
        <v>96</v>
      </c>
      <c r="E19" s="755" t="s">
        <v>251</v>
      </c>
      <c r="F19" s="419">
        <v>5</v>
      </c>
      <c r="G19" s="691" t="s">
        <v>34</v>
      </c>
      <c r="H19" s="735">
        <v>0</v>
      </c>
      <c r="I19" s="732">
        <f>IF(AND(G19="K.O.",H19&lt;2)+OR(L19="X"),0,1)</f>
        <v>0</v>
      </c>
      <c r="J19" s="791">
        <f>IF(H19="NZ",0,I19*H19)</f>
        <v>0</v>
      </c>
      <c r="K19" s="747" t="str">
        <f>IF(H19="NZ","Kommentar obligatorisch!","")</f>
        <v/>
      </c>
      <c r="L19" s="854" t="str">
        <f>IF(H19="NZ","X","")</f>
        <v/>
      </c>
      <c r="M19" s="733" t="s">
        <v>646</v>
      </c>
      <c r="N19" s="525"/>
      <c r="O19" s="711">
        <f>IF(AND(H19="nz",L19=""),F19,0)</f>
        <v>0</v>
      </c>
      <c r="P19" s="719">
        <f>COUNTBLANK(K19) + COUNTIF(K19,"Kommentar obligatorisch!")</f>
        <v>1</v>
      </c>
    </row>
    <row r="20" spans="1:16" s="2" customFormat="1" ht="33" customHeight="1" outlineLevel="1">
      <c r="A20" s="763"/>
      <c r="B20" s="825"/>
      <c r="C20" s="804"/>
      <c r="D20" s="534" t="s">
        <v>97</v>
      </c>
      <c r="E20" s="756"/>
      <c r="F20" s="420">
        <v>4</v>
      </c>
      <c r="G20" s="691"/>
      <c r="H20" s="795"/>
      <c r="I20" s="724"/>
      <c r="J20" s="792"/>
      <c r="K20" s="751"/>
      <c r="L20" s="854"/>
      <c r="M20" s="734"/>
      <c r="N20" s="525"/>
      <c r="O20" s="712"/>
      <c r="P20" s="856"/>
    </row>
    <row r="21" spans="1:16" s="2" customFormat="1" ht="15" customHeight="1" outlineLevel="1">
      <c r="A21" s="763"/>
      <c r="B21" s="825"/>
      <c r="C21" s="803" t="s">
        <v>98</v>
      </c>
      <c r="D21" s="531" t="s">
        <v>96</v>
      </c>
      <c r="E21" s="756"/>
      <c r="F21" s="420">
        <v>3</v>
      </c>
      <c r="G21" s="691"/>
      <c r="H21" s="795"/>
      <c r="I21" s="724"/>
      <c r="J21" s="792"/>
      <c r="K21" s="751"/>
      <c r="L21" s="854"/>
      <c r="M21" s="734"/>
      <c r="N21" s="525"/>
      <c r="O21" s="712"/>
      <c r="P21" s="856"/>
    </row>
    <row r="22" spans="1:16" s="2" customFormat="1" ht="15" customHeight="1" outlineLevel="1">
      <c r="A22" s="764"/>
      <c r="B22" s="826"/>
      <c r="C22" s="804"/>
      <c r="D22" s="534" t="s">
        <v>97</v>
      </c>
      <c r="E22" s="819"/>
      <c r="F22" s="420">
        <v>2</v>
      </c>
      <c r="G22" s="691"/>
      <c r="H22" s="736"/>
      <c r="I22" s="725"/>
      <c r="J22" s="793"/>
      <c r="K22" s="748"/>
      <c r="L22" s="854"/>
      <c r="M22" s="787"/>
      <c r="N22" s="525"/>
      <c r="O22" s="713"/>
      <c r="P22" s="856"/>
    </row>
    <row r="23" spans="1:16" s="2" customFormat="1" ht="15" customHeight="1" outlineLevel="1">
      <c r="A23" s="762" t="s">
        <v>37</v>
      </c>
      <c r="B23" s="827" t="s">
        <v>592</v>
      </c>
      <c r="C23" s="526" t="s">
        <v>93</v>
      </c>
      <c r="D23" s="535" t="s">
        <v>96</v>
      </c>
      <c r="E23" s="820" t="s">
        <v>253</v>
      </c>
      <c r="F23" s="522">
        <v>6</v>
      </c>
      <c r="G23" s="691" t="s">
        <v>34</v>
      </c>
      <c r="H23" s="721">
        <v>0</v>
      </c>
      <c r="I23" s="732">
        <f t="shared" ref="I23" si="1">IF(AND(G23="K.O.",H23&lt;2)+OR(L23="X"),0,1)</f>
        <v>0</v>
      </c>
      <c r="J23" s="726">
        <f t="shared" ref="J23" si="2">IF(H23="NZ",0,I23*H23)</f>
        <v>0</v>
      </c>
      <c r="K23" s="747" t="str">
        <f>IF(H23="NZ","Kommentar obligatorisch!","")</f>
        <v/>
      </c>
      <c r="L23" s="854" t="str">
        <f>IF(H23="NZ","X","")</f>
        <v/>
      </c>
      <c r="M23" s="783" t="s">
        <v>647</v>
      </c>
      <c r="N23" s="525"/>
      <c r="O23" s="711">
        <f t="shared" ref="O23" si="3">IF(AND(H23="nz",L23=""),F23,0)</f>
        <v>0</v>
      </c>
      <c r="P23" s="719">
        <f>COUNTBLANK(K23) + COUNTIF(K23,"Kommentar obligatorisch!")</f>
        <v>1</v>
      </c>
    </row>
    <row r="24" spans="1:16" s="2" customFormat="1" ht="15" customHeight="1" outlineLevel="1">
      <c r="A24" s="763"/>
      <c r="B24" s="828"/>
      <c r="C24" s="537"/>
      <c r="D24" s="538" t="s">
        <v>97</v>
      </c>
      <c r="E24" s="821"/>
      <c r="F24" s="420">
        <v>5</v>
      </c>
      <c r="G24" s="691"/>
      <c r="H24" s="722"/>
      <c r="I24" s="724"/>
      <c r="J24" s="727"/>
      <c r="K24" s="751"/>
      <c r="L24" s="854"/>
      <c r="M24" s="794"/>
      <c r="N24" s="525"/>
      <c r="O24" s="712"/>
      <c r="P24" s="856"/>
    </row>
    <row r="25" spans="1:16" s="2" customFormat="1" ht="15" customHeight="1" outlineLevel="1">
      <c r="A25" s="763"/>
      <c r="B25" s="828"/>
      <c r="C25" s="539" t="s">
        <v>98</v>
      </c>
      <c r="D25" s="535" t="s">
        <v>96</v>
      </c>
      <c r="E25" s="821"/>
      <c r="F25" s="420">
        <v>4</v>
      </c>
      <c r="G25" s="691"/>
      <c r="H25" s="722"/>
      <c r="I25" s="724"/>
      <c r="J25" s="727"/>
      <c r="K25" s="751"/>
      <c r="L25" s="854"/>
      <c r="M25" s="794"/>
      <c r="N25" s="525"/>
      <c r="O25" s="712"/>
      <c r="P25" s="856"/>
    </row>
    <row r="26" spans="1:16" s="2" customFormat="1" ht="15" customHeight="1" outlineLevel="1">
      <c r="A26" s="764"/>
      <c r="B26" s="829"/>
      <c r="C26" s="526"/>
      <c r="D26" s="538" t="s">
        <v>97</v>
      </c>
      <c r="E26" s="822"/>
      <c r="F26" s="420">
        <v>3</v>
      </c>
      <c r="G26" s="691"/>
      <c r="H26" s="723"/>
      <c r="I26" s="725"/>
      <c r="J26" s="728"/>
      <c r="K26" s="748"/>
      <c r="L26" s="854"/>
      <c r="M26" s="784"/>
      <c r="N26" s="525"/>
      <c r="O26" s="713"/>
      <c r="P26" s="856"/>
    </row>
    <row r="27" spans="1:16" s="2" customFormat="1" ht="15" customHeight="1" outlineLevel="1">
      <c r="A27" s="762" t="s">
        <v>746</v>
      </c>
      <c r="B27" s="824" t="s">
        <v>593</v>
      </c>
      <c r="C27" s="803" t="s">
        <v>93</v>
      </c>
      <c r="D27" s="531" t="s">
        <v>96</v>
      </c>
      <c r="E27" s="755" t="s">
        <v>251</v>
      </c>
      <c r="F27" s="522">
        <v>6</v>
      </c>
      <c r="G27" s="691" t="s">
        <v>34</v>
      </c>
      <c r="H27" s="735">
        <v>0</v>
      </c>
      <c r="I27" s="732">
        <f t="shared" ref="I27" si="4">IF(AND(G27="K.O.",H27&lt;2)+OR(L27="X"),0,1)</f>
        <v>0</v>
      </c>
      <c r="J27" s="726">
        <f t="shared" ref="J27" si="5">IF(H27="NZ",0,I27*H27)</f>
        <v>0</v>
      </c>
      <c r="K27" s="747" t="str">
        <f>IF(H27="NZ","Kommentar obligatorisch!","")</f>
        <v/>
      </c>
      <c r="L27" s="854" t="str">
        <f>IF(H27="NZ","X","")</f>
        <v/>
      </c>
      <c r="M27" s="733" t="s">
        <v>647</v>
      </c>
      <c r="N27" s="525"/>
      <c r="O27" s="711">
        <f>IF(AND(H27="nz",L27=""),F27,0)</f>
        <v>0</v>
      </c>
      <c r="P27" s="719">
        <f>COUNTBLANK(K27) + COUNTIF(K27,"Kommentar obligatorisch!")</f>
        <v>1</v>
      </c>
    </row>
    <row r="28" spans="1:16" s="2" customFormat="1" ht="15" customHeight="1" outlineLevel="1">
      <c r="A28" s="763"/>
      <c r="B28" s="825"/>
      <c r="C28" s="804"/>
      <c r="D28" s="534" t="s">
        <v>97</v>
      </c>
      <c r="E28" s="756"/>
      <c r="F28" s="420">
        <v>5</v>
      </c>
      <c r="G28" s="691"/>
      <c r="H28" s="795"/>
      <c r="I28" s="724"/>
      <c r="J28" s="727"/>
      <c r="K28" s="751"/>
      <c r="L28" s="854"/>
      <c r="M28" s="734"/>
      <c r="N28" s="525"/>
      <c r="O28" s="712"/>
      <c r="P28" s="856"/>
    </row>
    <row r="29" spans="1:16" s="2" customFormat="1" ht="15" customHeight="1" outlineLevel="1">
      <c r="A29" s="763"/>
      <c r="B29" s="825"/>
      <c r="C29" s="803" t="s">
        <v>98</v>
      </c>
      <c r="D29" s="531" t="s">
        <v>96</v>
      </c>
      <c r="E29" s="756"/>
      <c r="F29" s="420">
        <v>4</v>
      </c>
      <c r="G29" s="691"/>
      <c r="H29" s="795"/>
      <c r="I29" s="724"/>
      <c r="J29" s="727"/>
      <c r="K29" s="751"/>
      <c r="L29" s="854"/>
      <c r="M29" s="734"/>
      <c r="N29" s="525"/>
      <c r="O29" s="712"/>
      <c r="P29" s="856"/>
    </row>
    <row r="30" spans="1:16" s="2" customFormat="1" ht="15" customHeight="1" outlineLevel="1">
      <c r="A30" s="764"/>
      <c r="B30" s="826"/>
      <c r="C30" s="804"/>
      <c r="D30" s="534" t="s">
        <v>97</v>
      </c>
      <c r="E30" s="819"/>
      <c r="F30" s="420">
        <v>3</v>
      </c>
      <c r="G30" s="691"/>
      <c r="H30" s="736"/>
      <c r="I30" s="725"/>
      <c r="J30" s="728"/>
      <c r="K30" s="748"/>
      <c r="L30" s="854"/>
      <c r="M30" s="787"/>
      <c r="N30" s="525"/>
      <c r="O30" s="713"/>
      <c r="P30" s="856"/>
    </row>
    <row r="31" spans="1:16" s="2" customFormat="1" ht="66.75" customHeight="1" outlineLevel="1">
      <c r="A31" s="540" t="s">
        <v>747</v>
      </c>
      <c r="B31" s="320" t="s">
        <v>594</v>
      </c>
      <c r="C31" s="526" t="s">
        <v>99</v>
      </c>
      <c r="D31" s="538" t="s">
        <v>213</v>
      </c>
      <c r="E31" s="612" t="s">
        <v>253</v>
      </c>
      <c r="F31" s="419">
        <v>3</v>
      </c>
      <c r="G31" s="523" t="s">
        <v>34</v>
      </c>
      <c r="H31" s="615">
        <v>0</v>
      </c>
      <c r="I31" s="128">
        <f>IF(AND(G31="K.O.",H31&lt;F31)+OR(L31="X"),0,1)</f>
        <v>0</v>
      </c>
      <c r="J31" s="128">
        <f>IF(H31="NZ",0,I31*H31)</f>
        <v>0</v>
      </c>
      <c r="K31" s="677" t="str">
        <f>IF(H31="NZ","Kommentar obligatorisch!","")</f>
        <v/>
      </c>
      <c r="L31" s="524" t="str">
        <f>IF(H31="NZ","X","")</f>
        <v/>
      </c>
      <c r="M31" s="529" t="s">
        <v>199</v>
      </c>
      <c r="N31" s="525"/>
      <c r="O31" s="227">
        <f>IF(AND(H31="nz",L31=""),F31,0)</f>
        <v>0</v>
      </c>
      <c r="P31" s="655">
        <f>COUNTBLANK(K31) + COUNTIF(K31,"Kommentar obligatorisch!")</f>
        <v>1</v>
      </c>
    </row>
    <row r="32" spans="1:16" s="2" customFormat="1" ht="15" outlineLevel="1">
      <c r="A32" s="776" t="s">
        <v>748</v>
      </c>
      <c r="B32" s="824" t="s">
        <v>595</v>
      </c>
      <c r="C32" s="541" t="s">
        <v>98</v>
      </c>
      <c r="D32" s="815" t="s">
        <v>101</v>
      </c>
      <c r="E32" s="799" t="s">
        <v>252</v>
      </c>
      <c r="F32" s="419">
        <v>2</v>
      </c>
      <c r="G32" s="691" t="s">
        <v>34</v>
      </c>
      <c r="H32" s="721">
        <v>0</v>
      </c>
      <c r="I32" s="732">
        <f>IF(AND(G32="K.O.",H32&lt;1)+OR(L32="X"),0,1)</f>
        <v>0</v>
      </c>
      <c r="J32" s="726">
        <f t="shared" ref="J32" si="6">IF(H32="NZ",0,I32*H32)</f>
        <v>0</v>
      </c>
      <c r="K32" s="747" t="str">
        <f>IF(H32="NZ","Kommentar obligatorisch!","")</f>
        <v/>
      </c>
      <c r="L32" s="767" t="str">
        <f>IF(H32="NZ","X","")</f>
        <v/>
      </c>
      <c r="M32" s="733" t="s">
        <v>169</v>
      </c>
      <c r="N32" s="525"/>
      <c r="O32" s="711">
        <f>IF(AND(H32="nz",L32=""),F32,0)</f>
        <v>0</v>
      </c>
      <c r="P32" s="856">
        <f>COUNTBLANK(K32) + COUNTIF(K32,"Kommentar obligatorisch!")</f>
        <v>1</v>
      </c>
    </row>
    <row r="33" spans="1:16" s="2" customFormat="1" ht="15" outlineLevel="1">
      <c r="A33" s="776"/>
      <c r="B33" s="846"/>
      <c r="C33" s="542" t="s">
        <v>100</v>
      </c>
      <c r="D33" s="816"/>
      <c r="E33" s="800"/>
      <c r="F33" s="420">
        <v>1</v>
      </c>
      <c r="G33" s="691"/>
      <c r="H33" s="723"/>
      <c r="I33" s="725"/>
      <c r="J33" s="728"/>
      <c r="K33" s="748"/>
      <c r="L33" s="739"/>
      <c r="M33" s="787"/>
      <c r="N33" s="525"/>
      <c r="O33" s="713"/>
      <c r="P33" s="856"/>
    </row>
    <row r="34" spans="1:16" s="2" customFormat="1" ht="27" customHeight="1" outlineLevel="1">
      <c r="A34" s="776" t="s">
        <v>749</v>
      </c>
      <c r="B34" s="827" t="s">
        <v>596</v>
      </c>
      <c r="C34" s="539" t="s">
        <v>98</v>
      </c>
      <c r="D34" s="817" t="s">
        <v>101</v>
      </c>
      <c r="E34" s="801" t="s">
        <v>254</v>
      </c>
      <c r="F34" s="419">
        <v>2</v>
      </c>
      <c r="G34" s="691" t="s">
        <v>34</v>
      </c>
      <c r="H34" s="721">
        <v>0</v>
      </c>
      <c r="I34" s="732">
        <f t="shared" ref="I34" si="7">IF(AND(G34="K.O.",H34&lt;1)+OR(L34="X"),0,1)</f>
        <v>0</v>
      </c>
      <c r="J34" s="726">
        <f t="shared" ref="J34" si="8">IF(H34="NZ",0,I34*H34)</f>
        <v>0</v>
      </c>
      <c r="K34" s="747" t="str">
        <f>IF(H34="NZ","Kommentar obligatorisch!","")</f>
        <v/>
      </c>
      <c r="L34" s="767" t="str">
        <f>IF(H34="NZ","X","")</f>
        <v/>
      </c>
      <c r="M34" s="783" t="s">
        <v>200</v>
      </c>
      <c r="N34" s="525"/>
      <c r="O34" s="711">
        <f t="shared" ref="O34" si="9">IF(AND(H34="nz",L34=""),F34,0)</f>
        <v>0</v>
      </c>
      <c r="P34" s="856">
        <f>COUNTBLANK(K34) + COUNTIF(K34,"Kommentar obligatorisch!")</f>
        <v>1</v>
      </c>
    </row>
    <row r="35" spans="1:16" s="2" customFormat="1" ht="29.25" customHeight="1" outlineLevel="1">
      <c r="A35" s="776"/>
      <c r="B35" s="829"/>
      <c r="C35" s="526" t="s">
        <v>100</v>
      </c>
      <c r="D35" s="818"/>
      <c r="E35" s="802"/>
      <c r="F35" s="420">
        <v>1</v>
      </c>
      <c r="G35" s="691"/>
      <c r="H35" s="723"/>
      <c r="I35" s="725"/>
      <c r="J35" s="728"/>
      <c r="K35" s="748"/>
      <c r="L35" s="739"/>
      <c r="M35" s="784"/>
      <c r="N35" s="525"/>
      <c r="O35" s="713"/>
      <c r="P35" s="856"/>
    </row>
    <row r="36" spans="1:16" s="2" customFormat="1" ht="18.75" customHeight="1" outlineLevel="1">
      <c r="A36" s="776" t="s">
        <v>750</v>
      </c>
      <c r="B36" s="824" t="s">
        <v>597</v>
      </c>
      <c r="C36" s="541" t="s">
        <v>98</v>
      </c>
      <c r="D36" s="815" t="s">
        <v>102</v>
      </c>
      <c r="E36" s="755" t="s">
        <v>252</v>
      </c>
      <c r="F36" s="419">
        <v>2</v>
      </c>
      <c r="G36" s="691" t="s">
        <v>34</v>
      </c>
      <c r="H36" s="735">
        <v>0</v>
      </c>
      <c r="I36" s="732">
        <f t="shared" ref="I36" si="10">IF(AND(G36="K.O.",H36&lt;1)+OR(L36="X"),0,1)</f>
        <v>0</v>
      </c>
      <c r="J36" s="726">
        <f t="shared" ref="J36" si="11">IF(H36="NZ",0,I36*H36)</f>
        <v>0</v>
      </c>
      <c r="K36" s="747" t="str">
        <f>IF(H36="NZ","Kommentar obligatorisch!","")</f>
        <v/>
      </c>
      <c r="L36" s="767" t="str">
        <f>IF(H36="NZ","X","")</f>
        <v/>
      </c>
      <c r="M36" s="733" t="s">
        <v>263</v>
      </c>
      <c r="N36" s="525"/>
      <c r="O36" s="711">
        <f t="shared" ref="O36" si="12">IF(AND(H36="nz",L36=""),F36,0)</f>
        <v>0</v>
      </c>
      <c r="P36" s="856">
        <f>COUNTBLANK(K36) + COUNTIF(K36,"Kommentar obligatorisch!")</f>
        <v>1</v>
      </c>
    </row>
    <row r="37" spans="1:16" s="2" customFormat="1" ht="15.75" customHeight="1" outlineLevel="1">
      <c r="A37" s="776"/>
      <c r="B37" s="826"/>
      <c r="C37" s="542" t="s">
        <v>100</v>
      </c>
      <c r="D37" s="816"/>
      <c r="E37" s="756"/>
      <c r="F37" s="420">
        <v>1</v>
      </c>
      <c r="G37" s="691"/>
      <c r="H37" s="736"/>
      <c r="I37" s="725"/>
      <c r="J37" s="728"/>
      <c r="K37" s="748"/>
      <c r="L37" s="739"/>
      <c r="M37" s="787"/>
      <c r="N37" s="525"/>
      <c r="O37" s="713"/>
      <c r="P37" s="856"/>
    </row>
    <row r="38" spans="1:16" s="2" customFormat="1" ht="27.75" customHeight="1" outlineLevel="1">
      <c r="A38" s="776" t="s">
        <v>751</v>
      </c>
      <c r="B38" s="827" t="s">
        <v>626</v>
      </c>
      <c r="C38" s="543" t="s">
        <v>98</v>
      </c>
      <c r="D38" s="817" t="s">
        <v>101</v>
      </c>
      <c r="E38" s="801" t="s">
        <v>254</v>
      </c>
      <c r="F38" s="419">
        <v>4</v>
      </c>
      <c r="G38" s="691" t="s">
        <v>34</v>
      </c>
      <c r="H38" s="721">
        <v>0</v>
      </c>
      <c r="I38" s="732">
        <f t="shared" ref="I38" si="13">IF(AND(G38="K.O.",H38&lt;1)+OR(L38="X"),0,1)</f>
        <v>0</v>
      </c>
      <c r="J38" s="726">
        <f t="shared" ref="J38" si="14">IF(H38="NZ",0,I38*H38)</f>
        <v>0</v>
      </c>
      <c r="K38" s="747" t="str">
        <f>IF(H38="NZ","Kommentar obligatorisch!","")</f>
        <v/>
      </c>
      <c r="L38" s="767" t="str">
        <f>IF(H38="NZ","X","")</f>
        <v/>
      </c>
      <c r="M38" s="783" t="s">
        <v>175</v>
      </c>
      <c r="N38" s="525"/>
      <c r="O38" s="711">
        <f t="shared" ref="O38" si="15">IF(AND(H38="nz",L38=""),F38,0)</f>
        <v>0</v>
      </c>
      <c r="P38" s="856">
        <f>COUNTBLANK(K38) + COUNTIF(K38,"Kommentar obligatorisch!")</f>
        <v>1</v>
      </c>
    </row>
    <row r="39" spans="1:16" s="2" customFormat="1" ht="24.75" customHeight="1" outlineLevel="1">
      <c r="A39" s="776"/>
      <c r="B39" s="829"/>
      <c r="C39" s="544" t="s">
        <v>100</v>
      </c>
      <c r="D39" s="818"/>
      <c r="E39" s="802"/>
      <c r="F39" s="420">
        <v>3</v>
      </c>
      <c r="G39" s="691"/>
      <c r="H39" s="723"/>
      <c r="I39" s="725"/>
      <c r="J39" s="728"/>
      <c r="K39" s="748"/>
      <c r="L39" s="739"/>
      <c r="M39" s="794"/>
      <c r="N39" s="525"/>
      <c r="O39" s="713"/>
      <c r="P39" s="856"/>
    </row>
    <row r="40" spans="1:16" s="2" customFormat="1" ht="29.25" customHeight="1" outlineLevel="1">
      <c r="A40" s="776" t="s">
        <v>752</v>
      </c>
      <c r="B40" s="847" t="s">
        <v>598</v>
      </c>
      <c r="C40" s="542" t="s">
        <v>99</v>
      </c>
      <c r="D40" s="815" t="s">
        <v>101</v>
      </c>
      <c r="E40" s="799" t="s">
        <v>252</v>
      </c>
      <c r="F40" s="419">
        <v>2</v>
      </c>
      <c r="G40" s="691" t="s">
        <v>34</v>
      </c>
      <c r="H40" s="735">
        <v>0</v>
      </c>
      <c r="I40" s="732">
        <f t="shared" ref="I40" si="16">IF(AND(G40="K.O.",H40&lt;1)+OR(L40="X"),0,1)</f>
        <v>0</v>
      </c>
      <c r="J40" s="726">
        <f t="shared" ref="J40" si="17">IF(H40="NZ",0,I40*H40)</f>
        <v>0</v>
      </c>
      <c r="K40" s="747" t="str">
        <f>IF(H40="NZ","Kommentar obligatorisch!","")</f>
        <v/>
      </c>
      <c r="L40" s="767" t="str">
        <f>IF(H40="NZ","X","")</f>
        <v/>
      </c>
      <c r="M40" s="733" t="s">
        <v>198</v>
      </c>
      <c r="N40" s="525"/>
      <c r="O40" s="711">
        <f t="shared" ref="O40" si="18">IF(AND(H40="nz",L40=""),F40,0)</f>
        <v>0</v>
      </c>
      <c r="P40" s="856">
        <f>COUNTBLANK(K40) + COUNTIF(K40,"Kommentar obligatorisch!")</f>
        <v>1</v>
      </c>
    </row>
    <row r="41" spans="1:16" s="2" customFormat="1" ht="24.75" customHeight="1" outlineLevel="1">
      <c r="A41" s="776"/>
      <c r="B41" s="848"/>
      <c r="C41" s="541" t="s">
        <v>98</v>
      </c>
      <c r="D41" s="816"/>
      <c r="E41" s="800"/>
      <c r="F41" s="420">
        <v>1</v>
      </c>
      <c r="G41" s="691"/>
      <c r="H41" s="736"/>
      <c r="I41" s="725"/>
      <c r="J41" s="728"/>
      <c r="K41" s="748"/>
      <c r="L41" s="739"/>
      <c r="M41" s="787"/>
      <c r="N41" s="525"/>
      <c r="O41" s="713"/>
      <c r="P41" s="856"/>
    </row>
    <row r="42" spans="1:16" s="2" customFormat="1" ht="17.25" customHeight="1" outlineLevel="1">
      <c r="A42" s="776" t="s">
        <v>753</v>
      </c>
      <c r="B42" s="827" t="s">
        <v>599</v>
      </c>
      <c r="C42" s="543" t="s">
        <v>98</v>
      </c>
      <c r="D42" s="817" t="s">
        <v>101</v>
      </c>
      <c r="E42" s="801" t="s">
        <v>254</v>
      </c>
      <c r="F42" s="419">
        <v>2</v>
      </c>
      <c r="G42" s="691" t="s">
        <v>34</v>
      </c>
      <c r="H42" s="721">
        <v>0</v>
      </c>
      <c r="I42" s="732">
        <f t="shared" ref="I42:I46" si="19">IF(AND(G42="K.O.",H42&lt;1)+OR(L42="X"),0,1)</f>
        <v>0</v>
      </c>
      <c r="J42" s="726">
        <f t="shared" ref="J42" si="20">IF(H42="NZ",0,I42*H42)</f>
        <v>0</v>
      </c>
      <c r="K42" s="747" t="str">
        <f>IF(H42="NZ","Kommentar obligatorisch!","")</f>
        <v/>
      </c>
      <c r="L42" s="767" t="str">
        <f>IF(H42="NZ","X","")</f>
        <v/>
      </c>
      <c r="M42" s="783" t="s">
        <v>176</v>
      </c>
      <c r="N42" s="525"/>
      <c r="O42" s="711">
        <f t="shared" ref="O42" si="21">IF(AND(H42="nz",L42=""),F42,0)</f>
        <v>0</v>
      </c>
      <c r="P42" s="856">
        <f>COUNTBLANK(K42) + COUNTIF(K42,"Kommentar obligatorisch!")</f>
        <v>1</v>
      </c>
    </row>
    <row r="43" spans="1:16" s="2" customFormat="1" ht="15" outlineLevel="1">
      <c r="A43" s="776"/>
      <c r="B43" s="829"/>
      <c r="C43" s="544" t="s">
        <v>100</v>
      </c>
      <c r="D43" s="818"/>
      <c r="E43" s="802"/>
      <c r="F43" s="420">
        <v>1</v>
      </c>
      <c r="G43" s="691"/>
      <c r="H43" s="723"/>
      <c r="I43" s="725"/>
      <c r="J43" s="728"/>
      <c r="K43" s="748"/>
      <c r="L43" s="739"/>
      <c r="M43" s="784"/>
      <c r="N43" s="525"/>
      <c r="O43" s="713"/>
      <c r="P43" s="856"/>
    </row>
    <row r="44" spans="1:16" s="2" customFormat="1" ht="15" outlineLevel="1">
      <c r="A44" s="776" t="s">
        <v>754</v>
      </c>
      <c r="B44" s="824" t="s">
        <v>600</v>
      </c>
      <c r="C44" s="541" t="s">
        <v>98</v>
      </c>
      <c r="D44" s="815" t="s">
        <v>101</v>
      </c>
      <c r="E44" s="799" t="s">
        <v>252</v>
      </c>
      <c r="F44" s="419">
        <v>2</v>
      </c>
      <c r="G44" s="691" t="s">
        <v>34</v>
      </c>
      <c r="H44" s="735">
        <v>0</v>
      </c>
      <c r="I44" s="732">
        <f>IF(AND(G44="K.O.",H44&lt;1)+OR(L44="X"),0,1)</f>
        <v>0</v>
      </c>
      <c r="J44" s="726">
        <f t="shared" ref="J44" si="22">IF(H44="NZ",0,I44*H44)</f>
        <v>0</v>
      </c>
      <c r="K44" s="747" t="str">
        <f>IF(H44="NZ","Kommentar obligatorisch!","")</f>
        <v/>
      </c>
      <c r="L44" s="767" t="str">
        <f>IF(H44="NZ","X","")</f>
        <v/>
      </c>
      <c r="M44" s="733" t="s">
        <v>176</v>
      </c>
      <c r="N44" s="525"/>
      <c r="O44" s="711">
        <f t="shared" ref="O44" si="23">IF(AND(H44="nz",L44=""),F44,0)</f>
        <v>0</v>
      </c>
      <c r="P44" s="856">
        <f>COUNTBLANK(K44) + COUNTIF(K44,"Kommentar obligatorisch!")</f>
        <v>1</v>
      </c>
    </row>
    <row r="45" spans="1:16" s="2" customFormat="1" ht="15" outlineLevel="1">
      <c r="A45" s="776"/>
      <c r="B45" s="826"/>
      <c r="C45" s="542" t="s">
        <v>100</v>
      </c>
      <c r="D45" s="816"/>
      <c r="E45" s="800"/>
      <c r="F45" s="420">
        <v>1</v>
      </c>
      <c r="G45" s="691"/>
      <c r="H45" s="736"/>
      <c r="I45" s="725"/>
      <c r="J45" s="728"/>
      <c r="K45" s="748"/>
      <c r="L45" s="739"/>
      <c r="M45" s="787"/>
      <c r="N45" s="525"/>
      <c r="O45" s="713"/>
      <c r="P45" s="856"/>
    </row>
    <row r="46" spans="1:16" s="2" customFormat="1" ht="15" outlineLevel="1">
      <c r="A46" s="776" t="s">
        <v>755</v>
      </c>
      <c r="B46" s="827" t="s">
        <v>735</v>
      </c>
      <c r="C46" s="543" t="s">
        <v>99</v>
      </c>
      <c r="D46" s="817" t="s">
        <v>101</v>
      </c>
      <c r="E46" s="801" t="s">
        <v>254</v>
      </c>
      <c r="F46" s="419">
        <v>2</v>
      </c>
      <c r="G46" s="691" t="s">
        <v>34</v>
      </c>
      <c r="H46" s="721">
        <v>0</v>
      </c>
      <c r="I46" s="732">
        <f t="shared" si="19"/>
        <v>0</v>
      </c>
      <c r="J46" s="726">
        <f t="shared" ref="J46" si="24">IF(H46="NZ",0,I46*H46)</f>
        <v>0</v>
      </c>
      <c r="K46" s="747" t="str">
        <f>IF(H46="NZ","Kommentar obligatorisch!","")</f>
        <v/>
      </c>
      <c r="L46" s="767" t="str">
        <f>IF(H46="NZ","X","")</f>
        <v/>
      </c>
      <c r="M46" s="783" t="s">
        <v>648</v>
      </c>
      <c r="N46" s="525"/>
      <c r="O46" s="711">
        <f>IF(AND(H46="nz",L46=""),F46,0)</f>
        <v>0</v>
      </c>
      <c r="P46" s="856">
        <f>COUNTBLANK(K46) + COUNTIF(K46,"Kommentar obligatorisch!")</f>
        <v>1</v>
      </c>
    </row>
    <row r="47" spans="1:16" s="2" customFormat="1" ht="15" outlineLevel="1">
      <c r="A47" s="776"/>
      <c r="B47" s="829"/>
      <c r="C47" s="544" t="s">
        <v>100</v>
      </c>
      <c r="D47" s="818"/>
      <c r="E47" s="802"/>
      <c r="F47" s="420">
        <v>1</v>
      </c>
      <c r="G47" s="691"/>
      <c r="H47" s="723"/>
      <c r="I47" s="725"/>
      <c r="J47" s="728"/>
      <c r="K47" s="748"/>
      <c r="L47" s="739"/>
      <c r="M47" s="784"/>
      <c r="N47" s="525"/>
      <c r="O47" s="713"/>
      <c r="P47" s="856"/>
    </row>
    <row r="48" spans="1:16" s="2" customFormat="1" ht="39.75" customHeight="1" outlineLevel="1" thickBot="1">
      <c r="A48" s="545" t="s">
        <v>756</v>
      </c>
      <c r="B48" s="321" t="s">
        <v>702</v>
      </c>
      <c r="C48" s="530" t="s">
        <v>201</v>
      </c>
      <c r="D48" s="546"/>
      <c r="E48" s="614" t="s">
        <v>253</v>
      </c>
      <c r="F48" s="150">
        <v>1</v>
      </c>
      <c r="G48" s="547"/>
      <c r="H48" s="616">
        <v>0</v>
      </c>
      <c r="I48" s="128">
        <f>IF(AND(G48="K.O.",H48&lt;F48),0,1)</f>
        <v>1</v>
      </c>
      <c r="J48" s="128">
        <f t="shared" ref="J48" si="25">IF(H48="NZ",0,I48*H48)</f>
        <v>0</v>
      </c>
      <c r="K48" s="677" t="str">
        <f>IF(H48="NZ","Kommentar obligatorisch!","")</f>
        <v/>
      </c>
      <c r="L48" s="524" t="str">
        <f>IF(H48="NZ","X","")</f>
        <v/>
      </c>
      <c r="M48" s="548"/>
      <c r="N48" s="525"/>
      <c r="O48" s="227">
        <f>IF(AND(H48="nz",L48=""),F48,0)</f>
        <v>0</v>
      </c>
      <c r="P48" s="655">
        <f>COUNTBLANK(K48) + COUNTIF(K48,"Kommentar obligatorisch!")</f>
        <v>1</v>
      </c>
    </row>
    <row r="49" spans="1:17" s="323" customFormat="1" ht="39.75" customHeight="1" thickBot="1">
      <c r="A49" s="549" t="s">
        <v>757</v>
      </c>
      <c r="B49" s="322" t="str">
        <f>B10</f>
        <v>Holsammlungen</v>
      </c>
      <c r="C49" s="746" t="s">
        <v>247</v>
      </c>
      <c r="D49" s="746"/>
      <c r="E49" s="746"/>
      <c r="F49" s="99">
        <f>(F11+F19+F23+F27+F31+F32+F34+F36+F38+F40+F42+F44+F46+F48)-O49</f>
        <v>45</v>
      </c>
      <c r="G49" s="99">
        <f>COUNTIF(G11:G48,"K.O.")</f>
        <v>13</v>
      </c>
      <c r="H49" s="99">
        <f>COUNTIF(H11:H48,"NZ")</f>
        <v>0</v>
      </c>
      <c r="I49" s="346">
        <f>COUNTIF(I11:I48,"0")</f>
        <v>13</v>
      </c>
      <c r="J49" s="346">
        <f>SUM(J11:J48)</f>
        <v>0</v>
      </c>
      <c r="K49" s="682">
        <f>P50-P49</f>
        <v>0</v>
      </c>
      <c r="L49" s="550"/>
      <c r="M49" s="551"/>
      <c r="N49" s="552" t="s">
        <v>21</v>
      </c>
      <c r="O49" s="553">
        <f>SUM(O11:O48)</f>
        <v>0</v>
      </c>
      <c r="P49" s="554">
        <f>SUM(P11:P48)</f>
        <v>14</v>
      </c>
      <c r="Q49" s="555" t="s">
        <v>644</v>
      </c>
    </row>
    <row r="50" spans="1:17" s="323" customFormat="1" ht="16.5">
      <c r="A50" s="556"/>
      <c r="C50" s="557"/>
      <c r="D50" s="557"/>
      <c r="E50" s="557"/>
      <c r="F50" s="436" t="s">
        <v>666</v>
      </c>
      <c r="G50" s="436" t="s">
        <v>245</v>
      </c>
      <c r="H50" s="436" t="s">
        <v>239</v>
      </c>
      <c r="I50" s="436" t="s">
        <v>246</v>
      </c>
      <c r="J50" s="436" t="s">
        <v>21</v>
      </c>
      <c r="K50" s="558" t="s">
        <v>278</v>
      </c>
      <c r="L50" s="558"/>
      <c r="M50" s="18"/>
      <c r="O50" s="559" t="s">
        <v>672</v>
      </c>
      <c r="P50" s="560">
        <v>14</v>
      </c>
    </row>
    <row r="51" spans="1:17" s="323" customFormat="1" ht="17.25" thickBot="1">
      <c r="A51" s="325"/>
      <c r="B51" s="324"/>
      <c r="C51" s="557"/>
      <c r="D51" s="557"/>
      <c r="E51" s="557"/>
      <c r="F51" s="97"/>
      <c r="G51" s="97"/>
      <c r="K51" s="561"/>
      <c r="L51" s="561"/>
      <c r="M51" s="561"/>
    </row>
    <row r="52" spans="1:17" s="323" customFormat="1" ht="17.25" thickBot="1">
      <c r="A52" s="325"/>
      <c r="B52" s="325"/>
      <c r="C52" s="557"/>
      <c r="F52" s="557"/>
      <c r="G52" s="97"/>
      <c r="H52" s="489" t="s">
        <v>134</v>
      </c>
      <c r="I52" s="489" t="s">
        <v>758</v>
      </c>
      <c r="J52" s="562">
        <f>J49</f>
        <v>0</v>
      </c>
      <c r="K52" s="561"/>
      <c r="L52" s="561"/>
      <c r="M52" s="561"/>
    </row>
    <row r="53" spans="1:17" s="323" customFormat="1" ht="19.5" customHeight="1" thickBot="1">
      <c r="A53" s="325"/>
      <c r="B53" s="325"/>
      <c r="C53" s="557"/>
      <c r="E53" s="557"/>
      <c r="F53" s="97"/>
      <c r="G53" s="97"/>
      <c r="H53" s="98"/>
      <c r="I53" s="563"/>
      <c r="J53" s="97"/>
      <c r="K53" s="148"/>
      <c r="L53" s="148"/>
      <c r="M53" s="148"/>
      <c r="O53" s="564" t="s">
        <v>526</v>
      </c>
      <c r="P53" s="565" t="s">
        <v>635</v>
      </c>
    </row>
    <row r="54" spans="1:17" s="323" customFormat="1" ht="17.25" outlineLevel="1" thickBot="1">
      <c r="A54" s="566" t="s">
        <v>1</v>
      </c>
      <c r="B54" s="326" t="s">
        <v>539</v>
      </c>
      <c r="C54" s="567"/>
      <c r="D54" s="567"/>
      <c r="E54" s="568"/>
      <c r="F54" s="569"/>
      <c r="G54" s="831"/>
      <c r="H54" s="831"/>
      <c r="I54" s="569"/>
      <c r="J54" s="570"/>
      <c r="K54" s="571"/>
      <c r="L54" s="572"/>
      <c r="M54" s="573"/>
      <c r="N54" s="574"/>
      <c r="O54" s="575" t="s">
        <v>631</v>
      </c>
      <c r="P54" s="576" t="s">
        <v>632</v>
      </c>
    </row>
    <row r="55" spans="1:17" s="2" customFormat="1" ht="24" customHeight="1" outlineLevel="1">
      <c r="A55" s="776" t="s">
        <v>38</v>
      </c>
      <c r="B55" s="861" t="s">
        <v>628</v>
      </c>
      <c r="C55" s="740" t="s">
        <v>553</v>
      </c>
      <c r="D55" s="578" t="s">
        <v>622</v>
      </c>
      <c r="E55" s="830" t="s">
        <v>657</v>
      </c>
      <c r="F55" s="522">
        <v>6</v>
      </c>
      <c r="G55" s="691" t="s">
        <v>34</v>
      </c>
      <c r="H55" s="722">
        <v>0</v>
      </c>
      <c r="I55" s="724">
        <f>IF(AND(G55="K.O.",H55&lt;1)+OR(L55="X"),0,1)</f>
        <v>0</v>
      </c>
      <c r="J55" s="727">
        <f t="shared" ref="J55:J81" si="26">IF(H55="NZ",0,I55*H55)</f>
        <v>0</v>
      </c>
      <c r="K55" s="747" t="str">
        <f>IF(H55="NZ","Kommentar obligatorisch!","")</f>
        <v/>
      </c>
      <c r="L55" s="767" t="str">
        <f>IF(H55="NZ","X","")</f>
        <v/>
      </c>
      <c r="M55" s="840" t="s">
        <v>172</v>
      </c>
      <c r="N55" s="525">
        <f t="shared" ref="N55:N90" si="27">H55*1</f>
        <v>0</v>
      </c>
      <c r="O55" s="720">
        <f>IF(AND(H55="nz",L55=""),F55,0)</f>
        <v>0</v>
      </c>
      <c r="P55" s="856">
        <f>COUNTBLANK(K55) + COUNTIF(K55,"Kommentar obligatorisch!")</f>
        <v>1</v>
      </c>
    </row>
    <row r="56" spans="1:17" s="2" customFormat="1" ht="18.75" customHeight="1" outlineLevel="1" thickBot="1">
      <c r="A56" s="776"/>
      <c r="B56" s="861"/>
      <c r="C56" s="741"/>
      <c r="D56" s="467" t="s">
        <v>621</v>
      </c>
      <c r="E56" s="810"/>
      <c r="F56" s="420">
        <v>3</v>
      </c>
      <c r="G56" s="691"/>
      <c r="H56" s="723"/>
      <c r="I56" s="725"/>
      <c r="J56" s="728"/>
      <c r="K56" s="748"/>
      <c r="L56" s="739"/>
      <c r="M56" s="840"/>
      <c r="N56" s="525"/>
      <c r="O56" s="713"/>
      <c r="P56" s="856"/>
    </row>
    <row r="57" spans="1:17" s="2" customFormat="1" ht="24.75" customHeight="1" outlineLevel="1">
      <c r="A57" s="776" t="s">
        <v>759</v>
      </c>
      <c r="B57" s="777" t="s">
        <v>601</v>
      </c>
      <c r="C57" s="772" t="s">
        <v>553</v>
      </c>
      <c r="D57" s="532" t="s">
        <v>622</v>
      </c>
      <c r="E57" s="755" t="s">
        <v>657</v>
      </c>
      <c r="F57" s="580">
        <v>6</v>
      </c>
      <c r="G57" s="691" t="s">
        <v>34</v>
      </c>
      <c r="H57" s="721">
        <v>0</v>
      </c>
      <c r="I57" s="724">
        <f t="shared" ref="I57" si="28">IF(AND(G57="K.O.",H57&lt;1)+OR(L57="X"),0,1)</f>
        <v>0</v>
      </c>
      <c r="J57" s="726">
        <f t="shared" ref="J57" si="29">IF(H57="NZ",0,I57*H57)</f>
        <v>0</v>
      </c>
      <c r="K57" s="768" t="str">
        <f>IF(H57="NZ","Kommentar obligatorisch!","")</f>
        <v/>
      </c>
      <c r="L57" s="767" t="str">
        <f>IF(H57="NZ","X","")</f>
        <v/>
      </c>
      <c r="M57" s="733" t="s">
        <v>173</v>
      </c>
      <c r="N57" s="525">
        <f t="shared" si="27"/>
        <v>0</v>
      </c>
      <c r="O57" s="720">
        <f>IF(AND(H57="nz",L57=""),F57,0)</f>
        <v>0</v>
      </c>
      <c r="P57" s="856">
        <f>COUNTBLANK(K57) + COUNTIF(K57,"Kommentar obligatorisch!")</f>
        <v>1</v>
      </c>
    </row>
    <row r="58" spans="1:17" s="2" customFormat="1" ht="15" customHeight="1" outlineLevel="1" thickBot="1">
      <c r="A58" s="776"/>
      <c r="B58" s="778"/>
      <c r="C58" s="773"/>
      <c r="D58" s="532" t="s">
        <v>621</v>
      </c>
      <c r="E58" s="756"/>
      <c r="F58" s="581">
        <v>3</v>
      </c>
      <c r="G58" s="691"/>
      <c r="H58" s="722"/>
      <c r="I58" s="725"/>
      <c r="J58" s="727"/>
      <c r="K58" s="769"/>
      <c r="L58" s="739"/>
      <c r="M58" s="734"/>
      <c r="N58" s="525"/>
      <c r="O58" s="713"/>
      <c r="P58" s="856"/>
    </row>
    <row r="59" spans="1:17" s="2" customFormat="1" ht="30" customHeight="1" outlineLevel="1">
      <c r="A59" s="776" t="s">
        <v>760</v>
      </c>
      <c r="B59" s="781" t="s">
        <v>629</v>
      </c>
      <c r="C59" s="864" t="s">
        <v>553</v>
      </c>
      <c r="D59" s="579" t="s">
        <v>622</v>
      </c>
      <c r="E59" s="830" t="s">
        <v>657</v>
      </c>
      <c r="F59" s="580">
        <v>6</v>
      </c>
      <c r="G59" s="691" t="s">
        <v>34</v>
      </c>
      <c r="H59" s="721">
        <v>0</v>
      </c>
      <c r="I59" s="724">
        <f t="shared" ref="I59" si="30">IF(AND(G59="K.O.",H59&lt;1)+OR(L59="X"),0,1)</f>
        <v>0</v>
      </c>
      <c r="J59" s="726">
        <f t="shared" ref="J59" si="31">IF(H59="NZ",0,I59*H59)</f>
        <v>0</v>
      </c>
      <c r="K59" s="768" t="str">
        <f>IF(H59="NZ","Kommentar obligatorisch!","")</f>
        <v/>
      </c>
      <c r="L59" s="767" t="str">
        <f>IF(H59="NZ","X","")</f>
        <v/>
      </c>
      <c r="M59" s="783" t="s">
        <v>171</v>
      </c>
      <c r="N59" s="525">
        <f t="shared" si="27"/>
        <v>0</v>
      </c>
      <c r="O59" s="720">
        <f>IF(AND(H59="nz",L59=""),F59,0)</f>
        <v>0</v>
      </c>
      <c r="P59" s="856">
        <f>COUNTBLANK(K59) + COUNTIF(K59,"Kommentar obligatorisch!")</f>
        <v>1</v>
      </c>
    </row>
    <row r="60" spans="1:17" s="2" customFormat="1" ht="15" customHeight="1" outlineLevel="1" thickBot="1">
      <c r="A60" s="776"/>
      <c r="B60" s="863"/>
      <c r="C60" s="740"/>
      <c r="D60" s="579" t="s">
        <v>621</v>
      </c>
      <c r="E60" s="809"/>
      <c r="F60" s="581">
        <v>3</v>
      </c>
      <c r="G60" s="691"/>
      <c r="H60" s="722"/>
      <c r="I60" s="725"/>
      <c r="J60" s="727"/>
      <c r="K60" s="769"/>
      <c r="L60" s="739"/>
      <c r="M60" s="794"/>
      <c r="N60" s="525"/>
      <c r="O60" s="713"/>
      <c r="P60" s="856"/>
    </row>
    <row r="61" spans="1:17" s="2" customFormat="1" ht="22.5" customHeight="1" outlineLevel="1">
      <c r="A61" s="776" t="s">
        <v>761</v>
      </c>
      <c r="B61" s="777" t="s">
        <v>630</v>
      </c>
      <c r="C61" s="772" t="s">
        <v>553</v>
      </c>
      <c r="D61" s="532" t="s">
        <v>622</v>
      </c>
      <c r="E61" s="755" t="s">
        <v>657</v>
      </c>
      <c r="F61" s="580">
        <v>6</v>
      </c>
      <c r="G61" s="691" t="s">
        <v>34</v>
      </c>
      <c r="H61" s="721">
        <v>0</v>
      </c>
      <c r="I61" s="724">
        <f t="shared" ref="I61" si="32">IF(AND(G61="K.O.",H61&lt;1)+OR(L61="X"),0,1)</f>
        <v>0</v>
      </c>
      <c r="J61" s="726">
        <f t="shared" ref="J61" si="33">IF(H61="NZ",0,I61*H61)</f>
        <v>0</v>
      </c>
      <c r="K61" s="768" t="str">
        <f>IF(H61="NZ","Kommentar obligatorisch!","")</f>
        <v/>
      </c>
      <c r="L61" s="767" t="str">
        <f>IF(H61="NZ","X","")</f>
        <v/>
      </c>
      <c r="M61" s="733" t="s">
        <v>171</v>
      </c>
      <c r="N61" s="525">
        <f t="shared" si="27"/>
        <v>0</v>
      </c>
      <c r="O61" s="720">
        <f>IF(AND(H61="nz",L61=""),F61,0)</f>
        <v>0</v>
      </c>
      <c r="P61" s="856">
        <f>COUNTBLANK(K61) + COUNTIF(K61,"Kommentar obligatorisch!")</f>
        <v>1</v>
      </c>
    </row>
    <row r="62" spans="1:17" s="2" customFormat="1" ht="15" customHeight="1" outlineLevel="1" thickBot="1">
      <c r="A62" s="776"/>
      <c r="B62" s="778"/>
      <c r="C62" s="773"/>
      <c r="D62" s="532" t="s">
        <v>621</v>
      </c>
      <c r="E62" s="756"/>
      <c r="F62" s="581">
        <v>3</v>
      </c>
      <c r="G62" s="691"/>
      <c r="H62" s="722"/>
      <c r="I62" s="725"/>
      <c r="J62" s="727"/>
      <c r="K62" s="769"/>
      <c r="L62" s="739"/>
      <c r="M62" s="734"/>
      <c r="N62" s="525"/>
      <c r="O62" s="713"/>
      <c r="P62" s="856"/>
    </row>
    <row r="63" spans="1:17" s="2" customFormat="1" ht="21" customHeight="1" outlineLevel="1">
      <c r="A63" s="762" t="s">
        <v>762</v>
      </c>
      <c r="B63" s="327"/>
      <c r="C63" s="865" t="s">
        <v>553</v>
      </c>
      <c r="D63" s="467" t="s">
        <v>622</v>
      </c>
      <c r="E63" s="830" t="s">
        <v>657</v>
      </c>
      <c r="F63" s="419">
        <v>6</v>
      </c>
      <c r="G63" s="691" t="s">
        <v>34</v>
      </c>
      <c r="H63" s="721">
        <v>0</v>
      </c>
      <c r="I63" s="732">
        <f>IF(AND(G63="K.O.",H63&lt;1)+OR(L63="X"),0,1)</f>
        <v>0</v>
      </c>
      <c r="J63" s="726">
        <f t="shared" ref="J63" si="34">IF(H63="NZ",0,I63*H63)</f>
        <v>0</v>
      </c>
      <c r="K63" s="768" t="str">
        <f>IF(H63="NZ","Kommentar obligatorisch!","")</f>
        <v/>
      </c>
      <c r="L63" s="767"/>
      <c r="M63" s="858" t="s">
        <v>670</v>
      </c>
      <c r="N63" s="525">
        <f t="shared" si="27"/>
        <v>0</v>
      </c>
      <c r="O63" s="720">
        <f>IF(AND(H63="nz",L63=""),F63,0)</f>
        <v>0</v>
      </c>
      <c r="P63" s="717">
        <f>COUNTBLANK(K63) + COUNTIF(K63,"Kommentar obligatorisch!")</f>
        <v>1</v>
      </c>
    </row>
    <row r="64" spans="1:17" s="2" customFormat="1" ht="15" outlineLevel="1">
      <c r="A64" s="763"/>
      <c r="B64" s="327" t="s">
        <v>658</v>
      </c>
      <c r="C64" s="865"/>
      <c r="D64" s="467" t="s">
        <v>621</v>
      </c>
      <c r="E64" s="809"/>
      <c r="F64" s="420">
        <v>5</v>
      </c>
      <c r="G64" s="691"/>
      <c r="H64" s="722"/>
      <c r="I64" s="724"/>
      <c r="J64" s="727"/>
      <c r="K64" s="769"/>
      <c r="L64" s="738"/>
      <c r="M64" s="859"/>
      <c r="N64" s="525"/>
      <c r="O64" s="712"/>
      <c r="P64" s="718"/>
    </row>
    <row r="65" spans="1:16" s="2" customFormat="1" ht="15" outlineLevel="1">
      <c r="A65" s="763"/>
      <c r="B65" s="327" t="s">
        <v>659</v>
      </c>
      <c r="C65" s="865" t="s">
        <v>99</v>
      </c>
      <c r="D65" s="467" t="s">
        <v>622</v>
      </c>
      <c r="E65" s="809"/>
      <c r="F65" s="420">
        <v>3</v>
      </c>
      <c r="G65" s="691"/>
      <c r="H65" s="722"/>
      <c r="I65" s="724"/>
      <c r="J65" s="727"/>
      <c r="K65" s="769"/>
      <c r="L65" s="738"/>
      <c r="M65" s="859"/>
      <c r="N65" s="525"/>
      <c r="O65" s="712"/>
      <c r="P65" s="718"/>
    </row>
    <row r="66" spans="1:16" s="2" customFormat="1" ht="15" outlineLevel="1">
      <c r="A66" s="764"/>
      <c r="B66" s="327"/>
      <c r="C66" s="865"/>
      <c r="D66" s="467" t="s">
        <v>621</v>
      </c>
      <c r="E66" s="810"/>
      <c r="F66" s="420">
        <v>2</v>
      </c>
      <c r="G66" s="691"/>
      <c r="H66" s="723"/>
      <c r="I66" s="725"/>
      <c r="J66" s="728"/>
      <c r="K66" s="857"/>
      <c r="L66" s="739"/>
      <c r="M66" s="860"/>
      <c r="N66" s="525"/>
      <c r="O66" s="713"/>
      <c r="P66" s="719"/>
    </row>
    <row r="67" spans="1:16" s="2" customFormat="1" ht="27" customHeight="1" outlineLevel="1">
      <c r="A67" s="776" t="s">
        <v>763</v>
      </c>
      <c r="B67" s="770" t="s">
        <v>665</v>
      </c>
      <c r="C67" s="773" t="s">
        <v>553</v>
      </c>
      <c r="D67" s="330" t="s">
        <v>622</v>
      </c>
      <c r="E67" s="755" t="s">
        <v>657</v>
      </c>
      <c r="F67" s="419">
        <v>2</v>
      </c>
      <c r="G67" s="714" t="s">
        <v>34</v>
      </c>
      <c r="H67" s="735">
        <v>0</v>
      </c>
      <c r="I67" s="732">
        <f t="shared" ref="I67" si="35">IF(AND(G67="K.O.",H67&lt;1)+OR(L67="X"),0,1)</f>
        <v>0</v>
      </c>
      <c r="J67" s="726">
        <f t="shared" si="26"/>
        <v>0</v>
      </c>
      <c r="K67" s="747" t="str">
        <f>IF(H67="NZ","Kommentar obligatorisch!","")</f>
        <v/>
      </c>
      <c r="L67" s="767" t="str">
        <f>IF(H67="NZ","X","")</f>
        <v/>
      </c>
      <c r="M67" s="733" t="s">
        <v>169</v>
      </c>
      <c r="N67" s="525">
        <f t="shared" si="27"/>
        <v>0</v>
      </c>
      <c r="O67" s="711">
        <f>IF(AND(H67="nz",L67=""),F67,0)</f>
        <v>0</v>
      </c>
      <c r="P67" s="856">
        <f>COUNTBLANK(K67) + COUNTIF(K67,"Kommentar obligatorisch!")</f>
        <v>1</v>
      </c>
    </row>
    <row r="68" spans="1:16" s="2" customFormat="1" ht="15" outlineLevel="1">
      <c r="A68" s="776"/>
      <c r="B68" s="771"/>
      <c r="C68" s="774"/>
      <c r="D68" s="582" t="s">
        <v>621</v>
      </c>
      <c r="E68" s="775"/>
      <c r="F68" s="420">
        <v>1</v>
      </c>
      <c r="G68" s="716"/>
      <c r="H68" s="736"/>
      <c r="I68" s="725"/>
      <c r="J68" s="728"/>
      <c r="K68" s="748"/>
      <c r="L68" s="739"/>
      <c r="M68" s="787"/>
      <c r="N68" s="525"/>
      <c r="O68" s="713"/>
      <c r="P68" s="856"/>
    </row>
    <row r="69" spans="1:16" s="2" customFormat="1" ht="56.25" outlineLevel="1">
      <c r="A69" s="396" t="s">
        <v>764</v>
      </c>
      <c r="B69" s="329" t="s">
        <v>602</v>
      </c>
      <c r="C69" s="577" t="s">
        <v>553</v>
      </c>
      <c r="D69" s="579" t="s">
        <v>622</v>
      </c>
      <c r="E69" s="618" t="s">
        <v>657</v>
      </c>
      <c r="F69" s="580">
        <v>2</v>
      </c>
      <c r="G69" s="399" t="s">
        <v>34</v>
      </c>
      <c r="H69" s="615">
        <v>0</v>
      </c>
      <c r="I69" s="122">
        <f>IF(AND(G69="K.O.",H69&lt;1)+OR(L69="X"),0,1)</f>
        <v>0</v>
      </c>
      <c r="J69" s="128">
        <f t="shared" ref="J69" si="36">IF(H69="NZ",0,I69*H69)</f>
        <v>0</v>
      </c>
      <c r="K69" s="446" t="str">
        <f>IF(H69="NZ","Kommentar obligatorisch!","")</f>
        <v/>
      </c>
      <c r="L69" s="400" t="str">
        <f>IF(H69="NZ","X","")</f>
        <v/>
      </c>
      <c r="M69" s="536" t="s">
        <v>200</v>
      </c>
      <c r="N69" s="525">
        <f t="shared" si="27"/>
        <v>0</v>
      </c>
      <c r="O69" s="403">
        <f>IF(AND(H69="nz",L69=""),F69,0)</f>
        <v>0</v>
      </c>
      <c r="P69" s="656">
        <f>COUNTBLANK(K69) + COUNTIF(K69,"Kommentar obligatorisch!")</f>
        <v>1</v>
      </c>
    </row>
    <row r="70" spans="1:16" s="2" customFormat="1" ht="56.25" outlineLevel="1">
      <c r="A70" s="396" t="s">
        <v>765</v>
      </c>
      <c r="B70" s="328" t="s">
        <v>174</v>
      </c>
      <c r="C70" s="583" t="s">
        <v>553</v>
      </c>
      <c r="D70" s="532" t="s">
        <v>622</v>
      </c>
      <c r="E70" s="611" t="s">
        <v>657</v>
      </c>
      <c r="F70" s="580">
        <v>1</v>
      </c>
      <c r="G70" s="399" t="s">
        <v>34</v>
      </c>
      <c r="H70" s="616">
        <v>0</v>
      </c>
      <c r="I70" s="678">
        <f>IF(AND(G70="K.O.",H70&lt;1)+OR(L70="X"),0,1)</f>
        <v>0</v>
      </c>
      <c r="J70" s="128">
        <f t="shared" ref="J70" si="37">IF(H70="NZ",0,I70*H70)</f>
        <v>0</v>
      </c>
      <c r="K70" s="446" t="str">
        <f>IF(H70="NZ","Kommentar obligatorisch!","")</f>
        <v/>
      </c>
      <c r="L70" s="400" t="str">
        <f>IF(H70="NZ","X","")</f>
        <v/>
      </c>
      <c r="M70" s="533" t="s">
        <v>263</v>
      </c>
      <c r="N70" s="525">
        <f t="shared" si="27"/>
        <v>0</v>
      </c>
      <c r="O70" s="679">
        <f>IF(AND(H70="nz",L70=""),F70,0)</f>
        <v>0</v>
      </c>
      <c r="P70" s="656">
        <f>COUNTBLANK(K70) + COUNTIF(K70,"Kommentar obligatorisch!")</f>
        <v>1</v>
      </c>
    </row>
    <row r="71" spans="1:16" s="2" customFormat="1" ht="27.75" customHeight="1" outlineLevel="1">
      <c r="A71" s="776" t="s">
        <v>766</v>
      </c>
      <c r="B71" s="781" t="s">
        <v>627</v>
      </c>
      <c r="C71" s="740" t="s">
        <v>553</v>
      </c>
      <c r="D71" s="578" t="s">
        <v>622</v>
      </c>
      <c r="E71" s="830" t="s">
        <v>657</v>
      </c>
      <c r="F71" s="419">
        <v>4</v>
      </c>
      <c r="G71" s="714" t="s">
        <v>34</v>
      </c>
      <c r="H71" s="721">
        <v>0</v>
      </c>
      <c r="I71" s="732">
        <f t="shared" ref="I71:I79" si="38">IF(AND(G71="K.O.",H71&lt;1)+OR(L71="X"),0,1)</f>
        <v>0</v>
      </c>
      <c r="J71" s="726">
        <f t="shared" ref="J71" si="39">IF(H71="NZ",0,I71*H71)</f>
        <v>0</v>
      </c>
      <c r="K71" s="747" t="str">
        <f>IF(H71="NZ","Kommentar obligatorisch!","")</f>
        <v/>
      </c>
      <c r="L71" s="767" t="str">
        <f>IF(H71="NZ","X","")</f>
        <v/>
      </c>
      <c r="M71" s="783" t="s">
        <v>175</v>
      </c>
      <c r="N71" s="525">
        <f t="shared" si="27"/>
        <v>0</v>
      </c>
      <c r="O71" s="711">
        <f>IF(AND(H71="nz",L71=""),F71,0)</f>
        <v>0</v>
      </c>
      <c r="P71" s="856">
        <f>COUNTBLANK(K71) + COUNTIF(K71,"Kommentar obligatorisch!")</f>
        <v>1</v>
      </c>
    </row>
    <row r="72" spans="1:16" s="2" customFormat="1" ht="28.5" customHeight="1" outlineLevel="1">
      <c r="A72" s="776"/>
      <c r="B72" s="782"/>
      <c r="C72" s="741"/>
      <c r="D72" s="467" t="s">
        <v>621</v>
      </c>
      <c r="E72" s="810"/>
      <c r="F72" s="420">
        <v>3</v>
      </c>
      <c r="G72" s="716"/>
      <c r="H72" s="723"/>
      <c r="I72" s="725"/>
      <c r="J72" s="728"/>
      <c r="K72" s="748"/>
      <c r="L72" s="739"/>
      <c r="M72" s="794"/>
      <c r="N72" s="525"/>
      <c r="O72" s="713"/>
      <c r="P72" s="856"/>
    </row>
    <row r="73" spans="1:16" s="2" customFormat="1" ht="27" customHeight="1" outlineLevel="1">
      <c r="A73" s="776" t="s">
        <v>767</v>
      </c>
      <c r="B73" s="785" t="s">
        <v>654</v>
      </c>
      <c r="C73" s="584" t="s">
        <v>553</v>
      </c>
      <c r="D73" s="330" t="s">
        <v>622</v>
      </c>
      <c r="E73" s="755" t="s">
        <v>657</v>
      </c>
      <c r="F73" s="419">
        <v>2</v>
      </c>
      <c r="G73" s="714" t="s">
        <v>34</v>
      </c>
      <c r="H73" s="735">
        <v>0</v>
      </c>
      <c r="I73" s="732">
        <f t="shared" si="38"/>
        <v>0</v>
      </c>
      <c r="J73" s="726">
        <f t="shared" ref="J73" si="40">IF(H73="NZ",0,I73*H73)</f>
        <v>0</v>
      </c>
      <c r="K73" s="747" t="str">
        <f>IF(H73="NZ","Kommentar obligatorisch!","")</f>
        <v/>
      </c>
      <c r="L73" s="767" t="str">
        <f t="shared" ref="L73" si="41">IF(H73="NZ","X","")</f>
        <v/>
      </c>
      <c r="M73" s="733" t="s">
        <v>198</v>
      </c>
      <c r="N73" s="525">
        <f t="shared" si="27"/>
        <v>0</v>
      </c>
      <c r="O73" s="711">
        <f t="shared" ref="O73" si="42">IF(AND(H73="nz",L73=""),F73,0)</f>
        <v>0</v>
      </c>
      <c r="P73" s="856">
        <f t="shared" ref="P73" si="43">COUNTBLANK(K73) + COUNTIF(K73,"Kommentar obligatorisch!")</f>
        <v>1</v>
      </c>
    </row>
    <row r="74" spans="1:16" s="2" customFormat="1" ht="21.75" customHeight="1" outlineLevel="1">
      <c r="A74" s="776"/>
      <c r="B74" s="786"/>
      <c r="C74" s="584" t="s">
        <v>99</v>
      </c>
      <c r="D74" s="582" t="s">
        <v>621</v>
      </c>
      <c r="E74" s="775"/>
      <c r="F74" s="420">
        <v>1</v>
      </c>
      <c r="G74" s="716"/>
      <c r="H74" s="736"/>
      <c r="I74" s="725"/>
      <c r="J74" s="728"/>
      <c r="K74" s="748"/>
      <c r="L74" s="739"/>
      <c r="M74" s="787"/>
      <c r="N74" s="525"/>
      <c r="O74" s="713"/>
      <c r="P74" s="856"/>
    </row>
    <row r="75" spans="1:16" s="2" customFormat="1" ht="17.25" customHeight="1" outlineLevel="1">
      <c r="A75" s="776" t="s">
        <v>768</v>
      </c>
      <c r="B75" s="781" t="s">
        <v>603</v>
      </c>
      <c r="C75" s="740" t="s">
        <v>553</v>
      </c>
      <c r="D75" s="578" t="s">
        <v>622</v>
      </c>
      <c r="E75" s="830" t="s">
        <v>657</v>
      </c>
      <c r="F75" s="419">
        <v>2</v>
      </c>
      <c r="G75" s="714" t="s">
        <v>34</v>
      </c>
      <c r="H75" s="721">
        <v>0</v>
      </c>
      <c r="I75" s="732">
        <f t="shared" si="38"/>
        <v>0</v>
      </c>
      <c r="J75" s="726">
        <f t="shared" ref="J75" si="44">IF(H75="NZ",0,I75*H75)</f>
        <v>0</v>
      </c>
      <c r="K75" s="747" t="str">
        <f>IF(H75="NZ","Kommentar obligatorisch!","")</f>
        <v/>
      </c>
      <c r="L75" s="767" t="str">
        <f t="shared" ref="L75" si="45">IF(H75="NZ","X","")</f>
        <v/>
      </c>
      <c r="M75" s="783" t="s">
        <v>176</v>
      </c>
      <c r="N75" s="525">
        <f t="shared" si="27"/>
        <v>0</v>
      </c>
      <c r="O75" s="711">
        <f t="shared" ref="O75" si="46">IF(AND(H75="nz",L75=""),F75,0)</f>
        <v>0</v>
      </c>
      <c r="P75" s="856">
        <f t="shared" ref="P75" si="47">COUNTBLANK(K75) + COUNTIF(K75,"Kommentar obligatorisch!")</f>
        <v>1</v>
      </c>
    </row>
    <row r="76" spans="1:16" s="2" customFormat="1" ht="21.75" customHeight="1" outlineLevel="1">
      <c r="A76" s="776"/>
      <c r="B76" s="788"/>
      <c r="C76" s="741"/>
      <c r="D76" s="467" t="s">
        <v>621</v>
      </c>
      <c r="E76" s="808"/>
      <c r="F76" s="420">
        <v>1</v>
      </c>
      <c r="G76" s="716"/>
      <c r="H76" s="723"/>
      <c r="I76" s="725"/>
      <c r="J76" s="728"/>
      <c r="K76" s="748"/>
      <c r="L76" s="739"/>
      <c r="M76" s="784"/>
      <c r="N76" s="525"/>
      <c r="O76" s="713"/>
      <c r="P76" s="856"/>
    </row>
    <row r="77" spans="1:16" s="2" customFormat="1" ht="17.25" customHeight="1" outlineLevel="1">
      <c r="A77" s="776" t="s">
        <v>769</v>
      </c>
      <c r="B77" s="777" t="s">
        <v>604</v>
      </c>
      <c r="C77" s="773" t="s">
        <v>553</v>
      </c>
      <c r="D77" s="330" t="s">
        <v>622</v>
      </c>
      <c r="E77" s="808"/>
      <c r="F77" s="419">
        <v>2</v>
      </c>
      <c r="G77" s="714" t="s">
        <v>34</v>
      </c>
      <c r="H77" s="735">
        <v>0</v>
      </c>
      <c r="I77" s="732">
        <f t="shared" si="38"/>
        <v>0</v>
      </c>
      <c r="J77" s="726">
        <f t="shared" ref="J77" si="48">IF(H77="NZ",0,I77*H77)</f>
        <v>0</v>
      </c>
      <c r="K77" s="747" t="str">
        <f>IF(H77="NZ","Kommentar obligatorisch!","")</f>
        <v/>
      </c>
      <c r="L77" s="767" t="str">
        <f t="shared" ref="L77" si="49">IF(H77="NZ","X","")</f>
        <v/>
      </c>
      <c r="M77" s="733" t="s">
        <v>176</v>
      </c>
      <c r="N77" s="525">
        <f t="shared" si="27"/>
        <v>0</v>
      </c>
      <c r="O77" s="711">
        <f t="shared" ref="O77" si="50">IF(AND(H77="nz",L77=""),F77,0)</f>
        <v>0</v>
      </c>
      <c r="P77" s="856">
        <f t="shared" ref="P77" si="51">COUNTBLANK(K77) + COUNTIF(K77,"Kommentar obligatorisch!")</f>
        <v>1</v>
      </c>
    </row>
    <row r="78" spans="1:16" s="2" customFormat="1" ht="15" customHeight="1" outlineLevel="1">
      <c r="A78" s="776"/>
      <c r="B78" s="862"/>
      <c r="C78" s="774"/>
      <c r="D78" s="582" t="s">
        <v>621</v>
      </c>
      <c r="E78" s="808"/>
      <c r="F78" s="420">
        <v>1</v>
      </c>
      <c r="G78" s="716"/>
      <c r="H78" s="736"/>
      <c r="I78" s="725"/>
      <c r="J78" s="728"/>
      <c r="K78" s="748"/>
      <c r="L78" s="739"/>
      <c r="M78" s="787"/>
      <c r="N78" s="525"/>
      <c r="O78" s="713"/>
      <c r="P78" s="856"/>
    </row>
    <row r="79" spans="1:16" s="2" customFormat="1" ht="17.25" customHeight="1" outlineLevel="1">
      <c r="A79" s="776" t="s">
        <v>770</v>
      </c>
      <c r="B79" s="781" t="s">
        <v>605</v>
      </c>
      <c r="C79" s="740" t="s">
        <v>553</v>
      </c>
      <c r="D79" s="578" t="s">
        <v>622</v>
      </c>
      <c r="E79" s="808"/>
      <c r="F79" s="419">
        <v>2</v>
      </c>
      <c r="G79" s="714" t="s">
        <v>34</v>
      </c>
      <c r="H79" s="721">
        <v>0</v>
      </c>
      <c r="I79" s="732">
        <f t="shared" si="38"/>
        <v>0</v>
      </c>
      <c r="J79" s="726">
        <f t="shared" ref="J79" si="52">IF(H79="NZ",0,I79*H79)</f>
        <v>0</v>
      </c>
      <c r="K79" s="747" t="str">
        <f>IF(H79="NZ","Kommentar obligatorisch!","")</f>
        <v/>
      </c>
      <c r="L79" s="767" t="str">
        <f t="shared" ref="L79" si="53">IF(H79="NZ","X","")</f>
        <v/>
      </c>
      <c r="M79" s="783" t="s">
        <v>170</v>
      </c>
      <c r="N79" s="525">
        <f t="shared" si="27"/>
        <v>0</v>
      </c>
      <c r="O79" s="711">
        <f>IF(AND(H79="nz",L79=""),F79,0)</f>
        <v>0</v>
      </c>
      <c r="P79" s="856">
        <f t="shared" ref="P79" si="54">COUNTBLANK(K79) + COUNTIF(K79,"Kommentar obligatorisch!")</f>
        <v>1</v>
      </c>
    </row>
    <row r="80" spans="1:16" s="2" customFormat="1" ht="15" customHeight="1" outlineLevel="1">
      <c r="A80" s="776"/>
      <c r="B80" s="782"/>
      <c r="C80" s="741"/>
      <c r="D80" s="467" t="s">
        <v>621</v>
      </c>
      <c r="E80" s="808"/>
      <c r="F80" s="420">
        <v>1</v>
      </c>
      <c r="G80" s="716"/>
      <c r="H80" s="723"/>
      <c r="I80" s="725"/>
      <c r="J80" s="728"/>
      <c r="K80" s="748"/>
      <c r="L80" s="739"/>
      <c r="M80" s="784"/>
      <c r="N80" s="525"/>
      <c r="O80" s="713"/>
      <c r="P80" s="856"/>
    </row>
    <row r="81" spans="1:17" s="2" customFormat="1" ht="25.5" customHeight="1" outlineLevel="1">
      <c r="A81" s="545" t="s">
        <v>771</v>
      </c>
      <c r="B81" s="332" t="s">
        <v>661</v>
      </c>
      <c r="C81" s="760" t="s">
        <v>660</v>
      </c>
      <c r="D81" s="761"/>
      <c r="E81" s="855"/>
      <c r="F81" s="122">
        <v>1</v>
      </c>
      <c r="G81" s="547"/>
      <c r="H81" s="616">
        <v>0</v>
      </c>
      <c r="I81" s="128">
        <f>IF(AND(G81="K.O.",H81&lt;F81),0,1)</f>
        <v>1</v>
      </c>
      <c r="J81" s="128">
        <f t="shared" si="26"/>
        <v>0</v>
      </c>
      <c r="K81" s="446" t="str">
        <f>IF(H81="NZ","Kommentar obligatorisch!","")</f>
        <v/>
      </c>
      <c r="L81" s="400" t="str">
        <f>IF(H81="NZ","X","")</f>
        <v/>
      </c>
      <c r="M81" s="548"/>
      <c r="N81" s="525">
        <f t="shared" si="27"/>
        <v>0</v>
      </c>
      <c r="O81" s="585">
        <f>IF(AND(H81="nz",L81=""),F81,0)</f>
        <v>0</v>
      </c>
      <c r="P81" s="675">
        <f>COUNTBLANK(K81) + COUNTIF(K81,"Kommentar obligatorisch!")</f>
        <v>1</v>
      </c>
    </row>
    <row r="82" spans="1:17" s="2" customFormat="1" ht="23.25" outlineLevel="1" thickBot="1">
      <c r="A82" s="586" t="s">
        <v>772</v>
      </c>
      <c r="B82" s="333"/>
      <c r="C82" s="757" t="s">
        <v>247</v>
      </c>
      <c r="D82" s="758"/>
      <c r="E82" s="759"/>
      <c r="F82" s="345">
        <f>F81+F79+F77+F75+F73+F71+F70+F69+F67+F63+F61+F59+F57+F55</f>
        <v>48</v>
      </c>
      <c r="G82" s="342">
        <f>COUNTIF(G55:G81,"K.O.")</f>
        <v>13</v>
      </c>
      <c r="H82" s="342">
        <f>COUNTIF(H55:H81,"nz")</f>
        <v>0</v>
      </c>
      <c r="I82" s="345">
        <f>COUNTIF(I55:I81,"0")</f>
        <v>13</v>
      </c>
      <c r="J82" s="345">
        <f>SUM(J55:J81)</f>
        <v>0</v>
      </c>
      <c r="K82" s="423"/>
      <c r="L82" s="423"/>
      <c r="M82" s="423"/>
      <c r="N82" s="525">
        <f>SUM(N55:N81)</f>
        <v>0</v>
      </c>
      <c r="O82" s="349"/>
      <c r="P82" s="349"/>
    </row>
    <row r="83" spans="1:17" s="2" customFormat="1" ht="51.75" customHeight="1" outlineLevel="1" thickBot="1">
      <c r="A83" s="587" t="s">
        <v>2</v>
      </c>
      <c r="B83" s="334" t="s">
        <v>634</v>
      </c>
      <c r="C83" s="779" t="s">
        <v>669</v>
      </c>
      <c r="D83" s="780"/>
      <c r="E83" s="588" t="s">
        <v>554</v>
      </c>
      <c r="F83" s="569"/>
      <c r="G83" s="749"/>
      <c r="H83" s="749"/>
      <c r="I83" s="569"/>
      <c r="J83" s="570"/>
      <c r="K83" s="569"/>
      <c r="L83" s="589"/>
      <c r="M83" s="590"/>
      <c r="N83" s="525">
        <f t="shared" si="27"/>
        <v>0</v>
      </c>
      <c r="O83" s="591"/>
      <c r="P83" s="591"/>
    </row>
    <row r="84" spans="1:17" s="2" customFormat="1" ht="22.5" customHeight="1" outlineLevel="1">
      <c r="A84" s="762" t="s">
        <v>39</v>
      </c>
      <c r="B84" s="765" t="s">
        <v>585</v>
      </c>
      <c r="C84" s="813" t="s">
        <v>136</v>
      </c>
      <c r="D84" s="331" t="s">
        <v>106</v>
      </c>
      <c r="E84" s="808" t="s">
        <v>699</v>
      </c>
      <c r="F84" s="522">
        <v>6</v>
      </c>
      <c r="G84" s="714" t="s">
        <v>34</v>
      </c>
      <c r="H84" s="722">
        <v>0</v>
      </c>
      <c r="I84" s="724">
        <f>IF(AND(G84="K.O.",H84&lt;4)+OR(L84="x"),0,1)</f>
        <v>0</v>
      </c>
      <c r="J84" s="727">
        <f t="shared" ref="J84" si="55">IF(H84="NZ",0,I84*H84)</f>
        <v>0</v>
      </c>
      <c r="K84" s="751" t="str">
        <f>IF(H84="NZ","Kommentar obligatorisch!","")</f>
        <v/>
      </c>
      <c r="L84" s="737" t="str">
        <f>IF(H84="NZ","X","")</f>
        <v/>
      </c>
      <c r="M84" s="784" t="s">
        <v>162</v>
      </c>
      <c r="N84" s="525">
        <f t="shared" si="27"/>
        <v>0</v>
      </c>
      <c r="O84" s="711">
        <f>IF(AND(H84="nz",L84=""),F84,0)</f>
        <v>0</v>
      </c>
      <c r="P84" s="719">
        <f>COUNTBLANK(K84) + COUNTIF(K84,"Kommentar obligatorisch!")</f>
        <v>1</v>
      </c>
    </row>
    <row r="85" spans="1:17" s="2" customFormat="1" ht="15" outlineLevel="1">
      <c r="A85" s="763"/>
      <c r="B85" s="766"/>
      <c r="C85" s="813"/>
      <c r="D85" s="467" t="s">
        <v>107</v>
      </c>
      <c r="E85" s="809"/>
      <c r="F85" s="420">
        <v>5</v>
      </c>
      <c r="G85" s="715"/>
      <c r="H85" s="722"/>
      <c r="I85" s="724"/>
      <c r="J85" s="727"/>
      <c r="K85" s="751"/>
      <c r="L85" s="738"/>
      <c r="M85" s="853"/>
      <c r="N85" s="525">
        <f t="shared" si="27"/>
        <v>0</v>
      </c>
      <c r="O85" s="712"/>
      <c r="P85" s="856"/>
    </row>
    <row r="86" spans="1:17" s="2" customFormat="1" ht="15" outlineLevel="1">
      <c r="A86" s="764"/>
      <c r="B86" s="766"/>
      <c r="C86" s="814"/>
      <c r="D86" s="467" t="s">
        <v>108</v>
      </c>
      <c r="E86" s="810"/>
      <c r="F86" s="420">
        <v>4</v>
      </c>
      <c r="G86" s="716"/>
      <c r="H86" s="723"/>
      <c r="I86" s="725"/>
      <c r="J86" s="728"/>
      <c r="K86" s="748"/>
      <c r="L86" s="739"/>
      <c r="M86" s="853"/>
      <c r="N86" s="525">
        <f t="shared" si="27"/>
        <v>0</v>
      </c>
      <c r="O86" s="713"/>
      <c r="P86" s="856"/>
    </row>
    <row r="87" spans="1:17" s="2" customFormat="1" ht="53.25" customHeight="1" outlineLevel="1">
      <c r="A87" s="396" t="s">
        <v>773</v>
      </c>
      <c r="B87" s="335" t="s">
        <v>586</v>
      </c>
      <c r="C87" s="582"/>
      <c r="D87" s="582"/>
      <c r="E87" s="613" t="s">
        <v>255</v>
      </c>
      <c r="F87" s="592">
        <v>4</v>
      </c>
      <c r="G87" s="399" t="s">
        <v>34</v>
      </c>
      <c r="H87" s="617">
        <v>0</v>
      </c>
      <c r="I87" s="680">
        <f>IF(AND(G87="K.O.",H87&lt;F87)+OR(L87="x"),0,1)</f>
        <v>0</v>
      </c>
      <c r="J87" s="528">
        <f t="shared" ref="J87" si="56">IF(H87="NZ",0,I87*H87)</f>
        <v>0</v>
      </c>
      <c r="K87" s="446" t="str">
        <f>IF(H87="NZ","Kommentar obligatorisch!","")</f>
        <v/>
      </c>
      <c r="L87" s="400" t="str">
        <f>IF(H87="NZ","X","")</f>
        <v/>
      </c>
      <c r="M87" s="593" t="s">
        <v>167</v>
      </c>
      <c r="N87" s="525">
        <f t="shared" si="27"/>
        <v>0</v>
      </c>
      <c r="O87" s="227">
        <f>IF(AND(H87="nz",L87=""),F87,0)</f>
        <v>0</v>
      </c>
      <c r="P87" s="656">
        <f>COUNTBLANK(K87) + COUNTIF(K87,"Kommentar obligatorisch!")</f>
        <v>1</v>
      </c>
    </row>
    <row r="88" spans="1:17" s="2" customFormat="1" ht="20.25" customHeight="1" outlineLevel="1">
      <c r="A88" s="762" t="s">
        <v>774</v>
      </c>
      <c r="B88" s="785" t="s">
        <v>227</v>
      </c>
      <c r="C88" s="772" t="s">
        <v>650</v>
      </c>
      <c r="D88" s="582" t="s">
        <v>651</v>
      </c>
      <c r="E88" s="799" t="s">
        <v>700</v>
      </c>
      <c r="F88" s="419">
        <v>3</v>
      </c>
      <c r="G88" s="714" t="s">
        <v>34</v>
      </c>
      <c r="H88" s="729">
        <v>0</v>
      </c>
      <c r="I88" s="732">
        <f>IF(AND(G88="K.O.",H88&lt;1)+OR(L88="x"),0,1)</f>
        <v>0</v>
      </c>
      <c r="J88" s="726">
        <f t="shared" ref="J88" si="57">IF(H88="NZ",0,I88*H88)</f>
        <v>0</v>
      </c>
      <c r="K88" s="750" t="str">
        <f>IF(H88="NZ","Kommentar obligatorisch!","")</f>
        <v/>
      </c>
      <c r="L88" s="767" t="str">
        <f>IF(H88="NZ","X","")</f>
        <v/>
      </c>
      <c r="M88" s="836" t="s">
        <v>166</v>
      </c>
      <c r="N88" s="525">
        <f t="shared" si="27"/>
        <v>0</v>
      </c>
      <c r="O88" s="711">
        <f>IF(AND(H88="nz",L88=""),F88,0)</f>
        <v>0</v>
      </c>
      <c r="P88" s="856">
        <f>COUNTBLANK(K88) + COUNTIF(K88,"Kommentar obligatorisch!")</f>
        <v>1</v>
      </c>
    </row>
    <row r="89" spans="1:17" s="2" customFormat="1" ht="17.25" customHeight="1" outlineLevel="1">
      <c r="A89" s="763"/>
      <c r="B89" s="835"/>
      <c r="C89" s="773"/>
      <c r="D89" s="582" t="s">
        <v>652</v>
      </c>
      <c r="E89" s="811"/>
      <c r="F89" s="420">
        <v>2</v>
      </c>
      <c r="G89" s="715"/>
      <c r="H89" s="730"/>
      <c r="I89" s="724"/>
      <c r="J89" s="727"/>
      <c r="K89" s="750"/>
      <c r="L89" s="738"/>
      <c r="M89" s="837"/>
      <c r="N89" s="525">
        <f t="shared" si="27"/>
        <v>0</v>
      </c>
      <c r="O89" s="712"/>
      <c r="P89" s="856"/>
    </row>
    <row r="90" spans="1:17" s="2" customFormat="1" ht="15" outlineLevel="1">
      <c r="A90" s="764"/>
      <c r="B90" s="786"/>
      <c r="C90" s="774"/>
      <c r="D90" s="582" t="s">
        <v>653</v>
      </c>
      <c r="E90" s="812"/>
      <c r="F90" s="420">
        <v>1</v>
      </c>
      <c r="G90" s="716"/>
      <c r="H90" s="731"/>
      <c r="I90" s="725"/>
      <c r="J90" s="728"/>
      <c r="K90" s="750"/>
      <c r="L90" s="739"/>
      <c r="M90" s="838"/>
      <c r="N90" s="525">
        <f t="shared" si="27"/>
        <v>0</v>
      </c>
      <c r="O90" s="713"/>
      <c r="P90" s="856"/>
    </row>
    <row r="91" spans="1:17" s="2" customFormat="1" ht="21.75" customHeight="1" outlineLevel="1">
      <c r="A91" s="762" t="s">
        <v>775</v>
      </c>
      <c r="B91" s="832" t="s">
        <v>228</v>
      </c>
      <c r="C91" s="842" t="s">
        <v>136</v>
      </c>
      <c r="D91" s="467" t="s">
        <v>106</v>
      </c>
      <c r="E91" s="808" t="s">
        <v>701</v>
      </c>
      <c r="F91" s="419">
        <v>3</v>
      </c>
      <c r="G91" s="714" t="s">
        <v>34</v>
      </c>
      <c r="H91" s="721">
        <v>0</v>
      </c>
      <c r="I91" s="724">
        <f>IF(AND(G91="K.O.",H91&lt;1)+OR(L91="x"),0,1)</f>
        <v>0</v>
      </c>
      <c r="J91" s="726">
        <f t="shared" ref="J91" si="58">IF(H91="NZ",0,I91*H91)</f>
        <v>0</v>
      </c>
      <c r="K91" s="750" t="str">
        <f>IF(H91="NZ","Kommentar obligatorisch!","")</f>
        <v/>
      </c>
      <c r="L91" s="767" t="str">
        <f>IF(H91="NZ","X","")</f>
        <v/>
      </c>
      <c r="M91" s="839" t="s">
        <v>161</v>
      </c>
      <c r="N91" s="525">
        <f>H91*1</f>
        <v>0</v>
      </c>
      <c r="O91" s="711">
        <f>IF(AND(H91="nz",L91=""),F91,0)</f>
        <v>0</v>
      </c>
      <c r="P91" s="856">
        <f>COUNTBLANK(K91) + COUNTIF(K91,"Kommentar obligatorisch!")</f>
        <v>1</v>
      </c>
    </row>
    <row r="92" spans="1:17" s="2" customFormat="1" ht="15" outlineLevel="1">
      <c r="A92" s="763"/>
      <c r="B92" s="833"/>
      <c r="C92" s="813"/>
      <c r="D92" s="467" t="s">
        <v>107</v>
      </c>
      <c r="E92" s="809"/>
      <c r="F92" s="420">
        <v>2</v>
      </c>
      <c r="G92" s="715"/>
      <c r="H92" s="722"/>
      <c r="I92" s="724"/>
      <c r="J92" s="727"/>
      <c r="K92" s="750"/>
      <c r="L92" s="738"/>
      <c r="M92" s="840"/>
      <c r="N92" s="525"/>
      <c r="O92" s="712"/>
      <c r="P92" s="856"/>
    </row>
    <row r="93" spans="1:17" s="2" customFormat="1" ht="21.75" customHeight="1" outlineLevel="1">
      <c r="A93" s="764"/>
      <c r="B93" s="834"/>
      <c r="C93" s="814"/>
      <c r="D93" s="467" t="s">
        <v>108</v>
      </c>
      <c r="E93" s="810"/>
      <c r="F93" s="420">
        <v>1</v>
      </c>
      <c r="G93" s="716"/>
      <c r="H93" s="723"/>
      <c r="I93" s="725"/>
      <c r="J93" s="728"/>
      <c r="K93" s="750"/>
      <c r="L93" s="739"/>
      <c r="M93" s="841"/>
      <c r="N93" s="525"/>
      <c r="O93" s="713"/>
      <c r="P93" s="856"/>
    </row>
    <row r="94" spans="1:17" s="2" customFormat="1" ht="24.75" customHeight="1" outlineLevel="1" thickBot="1">
      <c r="A94" s="336" t="s">
        <v>776</v>
      </c>
      <c r="B94" s="336"/>
      <c r="C94" s="752" t="s">
        <v>247</v>
      </c>
      <c r="D94" s="753"/>
      <c r="E94" s="754"/>
      <c r="F94" s="342">
        <f>F84+F87+F88+F91</f>
        <v>16</v>
      </c>
      <c r="G94" s="342">
        <f>COUNTIF(G84:G93,"K.O.")</f>
        <v>4</v>
      </c>
      <c r="H94" s="342">
        <f>COUNTIF(H84:H93,"NZ")</f>
        <v>0</v>
      </c>
      <c r="I94" s="345">
        <f>COUNTIF(I84:I93,"0")</f>
        <v>4</v>
      </c>
      <c r="J94" s="342">
        <f>SUM(J84:J93)</f>
        <v>0</v>
      </c>
      <c r="K94" s="349"/>
      <c r="L94" s="349"/>
      <c r="M94" s="349"/>
      <c r="O94" s="349"/>
      <c r="P94" s="349"/>
    </row>
    <row r="95" spans="1:17" s="323" customFormat="1" ht="41.25" customHeight="1" thickBot="1">
      <c r="A95" s="426" t="s">
        <v>777</v>
      </c>
      <c r="B95" s="322" t="str">
        <f>B54</f>
        <v>Bring-Sammlungen</v>
      </c>
      <c r="C95" s="746" t="s">
        <v>247</v>
      </c>
      <c r="D95" s="746"/>
      <c r="E95" s="746"/>
      <c r="F95" s="99">
        <f>F94+F82-O95</f>
        <v>64</v>
      </c>
      <c r="G95" s="99">
        <f>G94+G82</f>
        <v>17</v>
      </c>
      <c r="H95" s="99">
        <f>H94+H82</f>
        <v>0</v>
      </c>
      <c r="I95" s="99">
        <f>I94+I82</f>
        <v>17</v>
      </c>
      <c r="J95" s="346">
        <f>J94+J82</f>
        <v>0</v>
      </c>
      <c r="K95" s="427">
        <f>P96-P95</f>
        <v>0</v>
      </c>
      <c r="L95" s="480"/>
      <c r="M95" s="551"/>
      <c r="N95" s="594" t="s">
        <v>21</v>
      </c>
      <c r="O95" s="595">
        <f>SUM(O55:O93)</f>
        <v>0</v>
      </c>
      <c r="P95" s="596">
        <f>SUM(P55:P93)</f>
        <v>18</v>
      </c>
      <c r="Q95" s="555" t="s">
        <v>644</v>
      </c>
    </row>
    <row r="96" spans="1:17" ht="15.75" customHeight="1">
      <c r="A96" s="597"/>
      <c r="C96" s="19"/>
      <c r="F96" s="433" t="s">
        <v>666</v>
      </c>
      <c r="G96" s="433" t="s">
        <v>245</v>
      </c>
      <c r="H96" s="433" t="s">
        <v>239</v>
      </c>
      <c r="I96" s="433" t="s">
        <v>246</v>
      </c>
      <c r="J96" s="433" t="s">
        <v>21</v>
      </c>
      <c r="K96" s="434" t="s">
        <v>278</v>
      </c>
      <c r="L96" s="435"/>
      <c r="M96" s="598"/>
      <c r="O96" s="559" t="s">
        <v>672</v>
      </c>
      <c r="P96" s="599">
        <v>18</v>
      </c>
    </row>
    <row r="97" spans="1:16" ht="18" customHeight="1" thickBot="1">
      <c r="A97" s="600"/>
      <c r="D97" s="601"/>
      <c r="E97" s="100"/>
    </row>
    <row r="98" spans="1:16" ht="17.25" thickBot="1">
      <c r="A98" s="325"/>
      <c r="B98" s="324"/>
      <c r="F98" s="557"/>
      <c r="G98" s="97"/>
      <c r="H98" s="489" t="s">
        <v>134</v>
      </c>
      <c r="I98" s="489" t="s">
        <v>623</v>
      </c>
      <c r="J98" s="562">
        <f>J95</f>
        <v>0</v>
      </c>
      <c r="M98" s="324"/>
    </row>
    <row r="99" spans="1:16">
      <c r="A99" s="597"/>
      <c r="B99" s="337"/>
      <c r="M99" s="337"/>
      <c r="N99" s="442"/>
      <c r="O99" s="602"/>
      <c r="P99" s="603"/>
    </row>
    <row r="100" spans="1:16" ht="17.25" customHeight="1">
      <c r="A100" s="604" t="s">
        <v>89</v>
      </c>
      <c r="B100" s="338" t="s">
        <v>116</v>
      </c>
      <c r="C100" s="605"/>
      <c r="M100" s="338"/>
    </row>
    <row r="101" spans="1:16">
      <c r="A101" s="604"/>
      <c r="B101" s="22" t="s">
        <v>117</v>
      </c>
      <c r="C101" s="605"/>
      <c r="M101" s="1"/>
    </row>
    <row r="102" spans="1:16" ht="17.25" customHeight="1">
      <c r="A102" s="604"/>
      <c r="B102" s="22" t="s">
        <v>118</v>
      </c>
      <c r="C102" s="605"/>
      <c r="M102" s="1"/>
    </row>
    <row r="103" spans="1:16">
      <c r="A103" s="604"/>
      <c r="B103" s="22" t="s">
        <v>119</v>
      </c>
      <c r="C103" s="605"/>
      <c r="M103" s="1"/>
    </row>
    <row r="104" spans="1:16">
      <c r="A104" s="604"/>
      <c r="B104" s="22" t="s">
        <v>120</v>
      </c>
      <c r="C104" s="605"/>
      <c r="M104" s="1"/>
    </row>
    <row r="105" spans="1:16">
      <c r="A105" s="604"/>
      <c r="B105" s="22" t="s">
        <v>128</v>
      </c>
      <c r="C105" s="605"/>
      <c r="M105" s="1"/>
    </row>
    <row r="106" spans="1:16" ht="16.5">
      <c r="A106" s="604"/>
      <c r="B106" s="338" t="s">
        <v>121</v>
      </c>
      <c r="C106" s="605"/>
      <c r="M106" s="338"/>
    </row>
    <row r="107" spans="1:16">
      <c r="A107" s="604"/>
      <c r="B107" s="22" t="s">
        <v>122</v>
      </c>
      <c r="C107" s="605"/>
      <c r="M107" s="1"/>
    </row>
    <row r="108" spans="1:16">
      <c r="A108" s="604"/>
      <c r="B108" s="22" t="s">
        <v>123</v>
      </c>
      <c r="C108" s="605"/>
      <c r="M108" s="1"/>
    </row>
    <row r="109" spans="1:16">
      <c r="A109" s="604"/>
      <c r="B109" s="22" t="s">
        <v>124</v>
      </c>
      <c r="C109" s="605"/>
      <c r="M109" s="1"/>
    </row>
    <row r="110" spans="1:16">
      <c r="A110" s="604"/>
      <c r="B110" s="22" t="s">
        <v>125</v>
      </c>
      <c r="C110" s="605"/>
      <c r="M110" s="1"/>
    </row>
    <row r="111" spans="1:16">
      <c r="A111" s="604"/>
      <c r="B111" s="22" t="s">
        <v>126</v>
      </c>
      <c r="C111" s="605"/>
      <c r="M111" s="1"/>
    </row>
    <row r="112" spans="1:16" ht="16.5">
      <c r="A112" s="604"/>
      <c r="B112" s="339" t="s">
        <v>127</v>
      </c>
      <c r="C112" s="605"/>
      <c r="M112" s="606"/>
    </row>
    <row r="113" spans="1:13" ht="16.5">
      <c r="A113" s="604"/>
      <c r="B113" s="339" t="s">
        <v>673</v>
      </c>
      <c r="C113" s="605"/>
      <c r="M113" s="606"/>
    </row>
    <row r="114" spans="1:13">
      <c r="A114" s="607"/>
      <c r="B114" s="340"/>
      <c r="M114" s="337"/>
    </row>
    <row r="115" spans="1:13">
      <c r="A115" s="608" t="s">
        <v>177</v>
      </c>
      <c r="B115" s="22" t="s">
        <v>133</v>
      </c>
      <c r="M115" s="337"/>
    </row>
    <row r="116" spans="1:13">
      <c r="A116" s="607"/>
      <c r="B116" s="22"/>
      <c r="M116" s="337"/>
    </row>
    <row r="117" spans="1:13">
      <c r="A117" s="608" t="s">
        <v>178</v>
      </c>
      <c r="B117" s="22" t="s">
        <v>179</v>
      </c>
      <c r="M117" s="337"/>
    </row>
    <row r="118" spans="1:13">
      <c r="A118" s="607"/>
      <c r="B118" s="22"/>
      <c r="M118" s="337"/>
    </row>
    <row r="119" spans="1:13">
      <c r="A119" s="607" t="s">
        <v>180</v>
      </c>
      <c r="B119" s="22" t="s">
        <v>182</v>
      </c>
      <c r="M119" s="609"/>
    </row>
    <row r="120" spans="1:13">
      <c r="A120" s="607"/>
      <c r="B120" s="340"/>
      <c r="M120" s="337"/>
    </row>
    <row r="121" spans="1:13">
      <c r="A121" s="607" t="s">
        <v>181</v>
      </c>
      <c r="B121" s="22" t="s">
        <v>183</v>
      </c>
      <c r="M121" s="337"/>
    </row>
    <row r="122" spans="1:13">
      <c r="A122" s="610"/>
      <c r="B122" s="22"/>
      <c r="M122" s="337"/>
    </row>
    <row r="123" spans="1:13">
      <c r="A123" s="610"/>
      <c r="B123" s="22"/>
      <c r="M123" s="337"/>
    </row>
    <row r="124" spans="1:13">
      <c r="A124" s="610"/>
      <c r="B124" s="22"/>
      <c r="M124" s="337"/>
    </row>
    <row r="125" spans="1:13">
      <c r="A125" s="610"/>
      <c r="B125" s="22"/>
      <c r="M125" s="337"/>
    </row>
    <row r="126" spans="1:13">
      <c r="A126" s="610"/>
      <c r="B126" s="337"/>
      <c r="M126" s="337"/>
    </row>
  </sheetData>
  <sheetProtection algorithmName="SHA-512" hashValue="N9AJ9jCE9mI+xV6YSB4lP9LPVzLc/21nZPFRE/K6+zzz0KImuJGawXPxfKEEW+Ghh1ArdB/gSZYT1mBUgd6aqQ==" saltValue="IsRhtNZunWq6RDAivjkmyw==" spinCount="100000" sheet="1" pivotTables="0"/>
  <mergeCells count="357">
    <mergeCell ref="O84:O86"/>
    <mergeCell ref="O88:O90"/>
    <mergeCell ref="L88:L90"/>
    <mergeCell ref="O91:O93"/>
    <mergeCell ref="O55:O56"/>
    <mergeCell ref="O67:O68"/>
    <mergeCell ref="O71:O72"/>
    <mergeCell ref="O73:O74"/>
    <mergeCell ref="O75:O76"/>
    <mergeCell ref="L91:L93"/>
    <mergeCell ref="O59:O60"/>
    <mergeCell ref="O61:O62"/>
    <mergeCell ref="O63:O66"/>
    <mergeCell ref="O77:O78"/>
    <mergeCell ref="M77:M78"/>
    <mergeCell ref="M71:M72"/>
    <mergeCell ref="A55:A56"/>
    <mergeCell ref="B55:B56"/>
    <mergeCell ref="C55:C56"/>
    <mergeCell ref="A77:A78"/>
    <mergeCell ref="B77:B78"/>
    <mergeCell ref="A71:A72"/>
    <mergeCell ref="B71:B72"/>
    <mergeCell ref="A61:A62"/>
    <mergeCell ref="O79:O80"/>
    <mergeCell ref="A59:A60"/>
    <mergeCell ref="B59:B60"/>
    <mergeCell ref="M59:M60"/>
    <mergeCell ref="I57:I58"/>
    <mergeCell ref="J57:J58"/>
    <mergeCell ref="C57:C58"/>
    <mergeCell ref="K57:K58"/>
    <mergeCell ref="A57:A58"/>
    <mergeCell ref="B57:B58"/>
    <mergeCell ref="M57:M58"/>
    <mergeCell ref="L79:L80"/>
    <mergeCell ref="C59:C60"/>
    <mergeCell ref="E63:E66"/>
    <mergeCell ref="C63:C64"/>
    <mergeCell ref="C65:C66"/>
    <mergeCell ref="E71:E72"/>
    <mergeCell ref="L71:L72"/>
    <mergeCell ref="L73:L74"/>
    <mergeCell ref="L75:L76"/>
    <mergeCell ref="L77:L78"/>
    <mergeCell ref="L55:L56"/>
    <mergeCell ref="M67:M68"/>
    <mergeCell ref="I63:I66"/>
    <mergeCell ref="J63:J66"/>
    <mergeCell ref="K63:K66"/>
    <mergeCell ref="G63:G66"/>
    <mergeCell ref="G57:G58"/>
    <mergeCell ref="G59:G60"/>
    <mergeCell ref="E57:E58"/>
    <mergeCell ref="L63:L66"/>
    <mergeCell ref="L61:L62"/>
    <mergeCell ref="L59:L60"/>
    <mergeCell ref="L57:L58"/>
    <mergeCell ref="M55:M56"/>
    <mergeCell ref="J55:J56"/>
    <mergeCell ref="J59:J60"/>
    <mergeCell ref="K59:K60"/>
    <mergeCell ref="M63:M66"/>
    <mergeCell ref="E59:E60"/>
    <mergeCell ref="O40:O41"/>
    <mergeCell ref="O42:O43"/>
    <mergeCell ref="O44:O45"/>
    <mergeCell ref="O46:O47"/>
    <mergeCell ref="L42:L43"/>
    <mergeCell ref="L46:L47"/>
    <mergeCell ref="L44:L45"/>
    <mergeCell ref="O19:O22"/>
    <mergeCell ref="O23:O26"/>
    <mergeCell ref="O27:O30"/>
    <mergeCell ref="O32:O33"/>
    <mergeCell ref="O34:O35"/>
    <mergeCell ref="O36:O37"/>
    <mergeCell ref="O38:O39"/>
    <mergeCell ref="L27:L30"/>
    <mergeCell ref="P55:P56"/>
    <mergeCell ref="P57:P58"/>
    <mergeCell ref="P59:P60"/>
    <mergeCell ref="P84:P86"/>
    <mergeCell ref="P88:P90"/>
    <mergeCell ref="P91:P93"/>
    <mergeCell ref="P61:P62"/>
    <mergeCell ref="P67:P68"/>
    <mergeCell ref="P71:P72"/>
    <mergeCell ref="P73:P74"/>
    <mergeCell ref="P75:P76"/>
    <mergeCell ref="P77:P78"/>
    <mergeCell ref="P79:P80"/>
    <mergeCell ref="P63:P66"/>
    <mergeCell ref="P40:P41"/>
    <mergeCell ref="P42:P43"/>
    <mergeCell ref="P44:P45"/>
    <mergeCell ref="P46:P47"/>
    <mergeCell ref="P19:P22"/>
    <mergeCell ref="P23:P26"/>
    <mergeCell ref="P27:P30"/>
    <mergeCell ref="P32:P33"/>
    <mergeCell ref="P34:P35"/>
    <mergeCell ref="P36:P37"/>
    <mergeCell ref="P38:P39"/>
    <mergeCell ref="G10:H10"/>
    <mergeCell ref="G19:G22"/>
    <mergeCell ref="G9:H9"/>
    <mergeCell ref="B11:B18"/>
    <mergeCell ref="M84:M86"/>
    <mergeCell ref="A11:A18"/>
    <mergeCell ref="A88:A90"/>
    <mergeCell ref="A91:A93"/>
    <mergeCell ref="A32:A33"/>
    <mergeCell ref="A34:A35"/>
    <mergeCell ref="A36:A37"/>
    <mergeCell ref="A40:A41"/>
    <mergeCell ref="A23:A26"/>
    <mergeCell ref="A19:A22"/>
    <mergeCell ref="A42:A43"/>
    <mergeCell ref="A44:A45"/>
    <mergeCell ref="B44:B45"/>
    <mergeCell ref="A27:A30"/>
    <mergeCell ref="A38:A39"/>
    <mergeCell ref="M11:M18"/>
    <mergeCell ref="B19:B22"/>
    <mergeCell ref="L19:L22"/>
    <mergeCell ref="L23:L26"/>
    <mergeCell ref="L40:L41"/>
    <mergeCell ref="B91:B93"/>
    <mergeCell ref="B88:B90"/>
    <mergeCell ref="M88:M90"/>
    <mergeCell ref="M91:M93"/>
    <mergeCell ref="C88:C90"/>
    <mergeCell ref="C91:C93"/>
    <mergeCell ref="G84:G86"/>
    <mergeCell ref="H84:H86"/>
    <mergeCell ref="H6:I6"/>
    <mergeCell ref="H7:H8"/>
    <mergeCell ref="J7:J8"/>
    <mergeCell ref="M42:M43"/>
    <mergeCell ref="M40:M41"/>
    <mergeCell ref="B38:B39"/>
    <mergeCell ref="M19:M22"/>
    <mergeCell ref="B36:B37"/>
    <mergeCell ref="B34:B35"/>
    <mergeCell ref="B32:B33"/>
    <mergeCell ref="M36:M37"/>
    <mergeCell ref="M34:M35"/>
    <mergeCell ref="M32:M33"/>
    <mergeCell ref="M27:M30"/>
    <mergeCell ref="M23:M26"/>
    <mergeCell ref="B42:B43"/>
    <mergeCell ref="E55:E56"/>
    <mergeCell ref="D32:D33"/>
    <mergeCell ref="D34:D35"/>
    <mergeCell ref="L32:L33"/>
    <mergeCell ref="L34:L35"/>
    <mergeCell ref="L36:L37"/>
    <mergeCell ref="L38:L39"/>
    <mergeCell ref="H46:H47"/>
    <mergeCell ref="G40:G41"/>
    <mergeCell ref="G42:G43"/>
    <mergeCell ref="G54:H54"/>
    <mergeCell ref="H40:H41"/>
    <mergeCell ref="H42:H43"/>
    <mergeCell ref="K44:K45"/>
    <mergeCell ref="H36:H37"/>
    <mergeCell ref="E38:E39"/>
    <mergeCell ref="E34:E35"/>
    <mergeCell ref="K55:K56"/>
    <mergeCell ref="B27:B30"/>
    <mergeCell ref="C11:C14"/>
    <mergeCell ref="B23:B26"/>
    <mergeCell ref="G44:G45"/>
    <mergeCell ref="B46:B47"/>
    <mergeCell ref="M46:M47"/>
    <mergeCell ref="M44:M45"/>
    <mergeCell ref="D38:D39"/>
    <mergeCell ref="D36:D37"/>
    <mergeCell ref="B40:B41"/>
    <mergeCell ref="C19:C20"/>
    <mergeCell ref="H44:H45"/>
    <mergeCell ref="H11:H18"/>
    <mergeCell ref="C27:C28"/>
    <mergeCell ref="A7:A8"/>
    <mergeCell ref="B7:B8"/>
    <mergeCell ref="E84:E86"/>
    <mergeCell ref="E88:E90"/>
    <mergeCell ref="E91:E93"/>
    <mergeCell ref="C84:C86"/>
    <mergeCell ref="D40:D41"/>
    <mergeCell ref="D44:D45"/>
    <mergeCell ref="D42:D43"/>
    <mergeCell ref="D46:D47"/>
    <mergeCell ref="E19:E22"/>
    <mergeCell ref="E27:E30"/>
    <mergeCell ref="E23:E26"/>
    <mergeCell ref="E32:E33"/>
    <mergeCell ref="E36:E37"/>
    <mergeCell ref="E40:E41"/>
    <mergeCell ref="A46:A47"/>
    <mergeCell ref="D11:D14"/>
    <mergeCell ref="D15:D18"/>
    <mergeCell ref="C21:C22"/>
    <mergeCell ref="C29:C30"/>
    <mergeCell ref="I32:I33"/>
    <mergeCell ref="J32:J33"/>
    <mergeCell ref="I34:I35"/>
    <mergeCell ref="J34:J35"/>
    <mergeCell ref="I36:I37"/>
    <mergeCell ref="J36:J37"/>
    <mergeCell ref="K42:K43"/>
    <mergeCell ref="I40:I41"/>
    <mergeCell ref="J40:J41"/>
    <mergeCell ref="I42:I43"/>
    <mergeCell ref="J42:J43"/>
    <mergeCell ref="M7:M8"/>
    <mergeCell ref="K32:K33"/>
    <mergeCell ref="K34:K35"/>
    <mergeCell ref="G36:G37"/>
    <mergeCell ref="G38:G39"/>
    <mergeCell ref="K23:K26"/>
    <mergeCell ref="I19:I22"/>
    <mergeCell ref="J19:J22"/>
    <mergeCell ref="K19:K22"/>
    <mergeCell ref="G7:G8"/>
    <mergeCell ref="M38:M39"/>
    <mergeCell ref="I38:I39"/>
    <mergeCell ref="J38:J39"/>
    <mergeCell ref="I27:I30"/>
    <mergeCell ref="J27:J30"/>
    <mergeCell ref="K36:K37"/>
    <mergeCell ref="K27:K30"/>
    <mergeCell ref="H19:H22"/>
    <mergeCell ref="H38:H39"/>
    <mergeCell ref="H27:H30"/>
    <mergeCell ref="H32:H33"/>
    <mergeCell ref="H34:H35"/>
    <mergeCell ref="L11:L18"/>
    <mergeCell ref="K7:K8"/>
    <mergeCell ref="A79:A80"/>
    <mergeCell ref="B79:B80"/>
    <mergeCell ref="M79:M80"/>
    <mergeCell ref="G79:G80"/>
    <mergeCell ref="A73:A74"/>
    <mergeCell ref="B73:B74"/>
    <mergeCell ref="M73:M74"/>
    <mergeCell ref="E73:E74"/>
    <mergeCell ref="G73:G74"/>
    <mergeCell ref="A75:A76"/>
    <mergeCell ref="B75:B76"/>
    <mergeCell ref="M75:M76"/>
    <mergeCell ref="G75:G76"/>
    <mergeCell ref="K73:K74"/>
    <mergeCell ref="K75:K76"/>
    <mergeCell ref="K77:K78"/>
    <mergeCell ref="K79:K80"/>
    <mergeCell ref="H79:H80"/>
    <mergeCell ref="I79:I80"/>
    <mergeCell ref="C79:C80"/>
    <mergeCell ref="E75:E81"/>
    <mergeCell ref="A84:A86"/>
    <mergeCell ref="B84:B86"/>
    <mergeCell ref="L67:L68"/>
    <mergeCell ref="K61:K62"/>
    <mergeCell ref="B67:B68"/>
    <mergeCell ref="C61:C62"/>
    <mergeCell ref="G77:G78"/>
    <mergeCell ref="K67:K68"/>
    <mergeCell ref="C67:C68"/>
    <mergeCell ref="C77:C78"/>
    <mergeCell ref="C75:C76"/>
    <mergeCell ref="G67:G68"/>
    <mergeCell ref="E67:E68"/>
    <mergeCell ref="H73:H74"/>
    <mergeCell ref="I73:I74"/>
    <mergeCell ref="J73:J74"/>
    <mergeCell ref="H75:H76"/>
    <mergeCell ref="I75:I76"/>
    <mergeCell ref="J75:J76"/>
    <mergeCell ref="H77:H78"/>
    <mergeCell ref="A63:A66"/>
    <mergeCell ref="A67:A68"/>
    <mergeCell ref="B61:B62"/>
    <mergeCell ref="C83:D83"/>
    <mergeCell ref="C6:E6"/>
    <mergeCell ref="C95:E95"/>
    <mergeCell ref="C49:E49"/>
    <mergeCell ref="K71:K72"/>
    <mergeCell ref="G55:G56"/>
    <mergeCell ref="G46:G47"/>
    <mergeCell ref="G91:G93"/>
    <mergeCell ref="G88:G90"/>
    <mergeCell ref="G27:G30"/>
    <mergeCell ref="G23:G26"/>
    <mergeCell ref="G32:G33"/>
    <mergeCell ref="G34:G35"/>
    <mergeCell ref="G83:H83"/>
    <mergeCell ref="G61:G62"/>
    <mergeCell ref="G71:G72"/>
    <mergeCell ref="K91:K93"/>
    <mergeCell ref="K88:K90"/>
    <mergeCell ref="K84:K86"/>
    <mergeCell ref="C94:E94"/>
    <mergeCell ref="E61:E62"/>
    <mergeCell ref="C82:E82"/>
    <mergeCell ref="C81:D81"/>
    <mergeCell ref="I23:I26"/>
    <mergeCell ref="C15:C18"/>
    <mergeCell ref="C71:C72"/>
    <mergeCell ref="I11:I18"/>
    <mergeCell ref="J11:J18"/>
    <mergeCell ref="K11:K18"/>
    <mergeCell ref="J23:J26"/>
    <mergeCell ref="I61:I62"/>
    <mergeCell ref="J61:J62"/>
    <mergeCell ref="I67:I68"/>
    <mergeCell ref="J67:J68"/>
    <mergeCell ref="H71:H72"/>
    <mergeCell ref="I71:I72"/>
    <mergeCell ref="J71:J72"/>
    <mergeCell ref="J44:J45"/>
    <mergeCell ref="I55:I56"/>
    <mergeCell ref="H57:H58"/>
    <mergeCell ref="H59:H60"/>
    <mergeCell ref="H61:H62"/>
    <mergeCell ref="H63:H66"/>
    <mergeCell ref="I44:I45"/>
    <mergeCell ref="E44:E45"/>
    <mergeCell ref="E46:E47"/>
    <mergeCell ref="E42:E43"/>
    <mergeCell ref="I46:I47"/>
    <mergeCell ref="J46:J47"/>
    <mergeCell ref="O11:O18"/>
    <mergeCell ref="G11:G18"/>
    <mergeCell ref="P11:P18"/>
    <mergeCell ref="O57:O58"/>
    <mergeCell ref="H91:H93"/>
    <mergeCell ref="I91:I93"/>
    <mergeCell ref="J91:J93"/>
    <mergeCell ref="J84:J86"/>
    <mergeCell ref="H88:H90"/>
    <mergeCell ref="I88:I90"/>
    <mergeCell ref="J88:J90"/>
    <mergeCell ref="I84:I86"/>
    <mergeCell ref="M61:M62"/>
    <mergeCell ref="I77:I78"/>
    <mergeCell ref="J77:J78"/>
    <mergeCell ref="H67:H68"/>
    <mergeCell ref="H23:H26"/>
    <mergeCell ref="H55:H56"/>
    <mergeCell ref="L84:L86"/>
    <mergeCell ref="I59:I60"/>
    <mergeCell ref="J79:J80"/>
    <mergeCell ref="K40:K41"/>
    <mergeCell ref="K46:K47"/>
    <mergeCell ref="K38:K39"/>
  </mergeCells>
  <phoneticPr fontId="2" type="noConversion"/>
  <conditionalFormatting sqref="M84 M91 M87:M88 I32 I34 I36 I38 I40 I42 I44 I46 I87:I88 I91">
    <cfRule type="cellIs" dxfId="319" priority="1941" operator="between">
      <formula>1</formula>
      <formula>15</formula>
    </cfRule>
    <cfRule type="cellIs" dxfId="318" priority="1942" operator="equal">
      <formula>0</formula>
    </cfRule>
  </conditionalFormatting>
  <conditionalFormatting sqref="H48">
    <cfRule type="containsText" dxfId="317" priority="1587" operator="containsText" text="nz">
      <formula>NOT(ISERROR(SEARCH("nz",H48)))</formula>
    </cfRule>
    <cfRule type="cellIs" dxfId="316" priority="1588" operator="equal">
      <formula>0</formula>
    </cfRule>
  </conditionalFormatting>
  <conditionalFormatting sqref="I48">
    <cfRule type="cellIs" dxfId="315" priority="1585" operator="between">
      <formula>1</formula>
      <formula>15</formula>
    </cfRule>
    <cfRule type="cellIs" dxfId="314" priority="1586" operator="equal">
      <formula>0</formula>
    </cfRule>
  </conditionalFormatting>
  <conditionalFormatting sqref="H31">
    <cfRule type="cellIs" dxfId="313" priority="1554" operator="equal">
      <formula>0</formula>
    </cfRule>
  </conditionalFormatting>
  <conditionalFormatting sqref="I31">
    <cfRule type="cellIs" dxfId="312" priority="1552" operator="between">
      <formula>1</formula>
      <formula>15</formula>
    </cfRule>
    <cfRule type="cellIs" dxfId="311" priority="1553" operator="equal">
      <formula>0</formula>
    </cfRule>
  </conditionalFormatting>
  <conditionalFormatting sqref="I87:I88 I91">
    <cfRule type="cellIs" dxfId="310" priority="1475" operator="between">
      <formula>1</formula>
      <formula>15</formula>
    </cfRule>
    <cfRule type="cellIs" dxfId="309" priority="1476" operator="equal">
      <formula>0</formula>
    </cfRule>
  </conditionalFormatting>
  <conditionalFormatting sqref="I84">
    <cfRule type="cellIs" dxfId="308" priority="1456" operator="between">
      <formula>1</formula>
      <formula>15</formula>
    </cfRule>
    <cfRule type="cellIs" dxfId="307" priority="1457" operator="equal">
      <formula>0</formula>
    </cfRule>
  </conditionalFormatting>
  <conditionalFormatting sqref="I55 I57 I59 I61">
    <cfRule type="cellIs" dxfId="306" priority="1450" operator="between">
      <formula>1</formula>
      <formula>15</formula>
    </cfRule>
    <cfRule type="cellIs" dxfId="305" priority="1451" operator="equal">
      <formula>0</formula>
    </cfRule>
  </conditionalFormatting>
  <conditionalFormatting sqref="I81">
    <cfRule type="cellIs" dxfId="304" priority="1350" operator="between">
      <formula>1</formula>
      <formula>15</formula>
    </cfRule>
    <cfRule type="cellIs" dxfId="303" priority="1351" operator="equal">
      <formula>0</formula>
    </cfRule>
  </conditionalFormatting>
  <conditionalFormatting sqref="H34 H36 H48 H38 H40 H42 H44 H46 H31:H32">
    <cfRule type="containsText" dxfId="302" priority="1299" operator="containsText" text="nz">
      <formula>NOT(ISERROR(SEARCH("nz",H31)))</formula>
    </cfRule>
    <cfRule type="cellIs" dxfId="301" priority="1300" operator="equal">
      <formula>0</formula>
    </cfRule>
  </conditionalFormatting>
  <conditionalFormatting sqref="H34 H36 H48 H38 H40 H42 H44 H46 H31:H32">
    <cfRule type="containsText" dxfId="300" priority="1297" operator="containsText" text="nz">
      <formula>NOT(ISERROR(SEARCH("nz",H31)))</formula>
    </cfRule>
    <cfRule type="cellIs" dxfId="299" priority="1298" operator="equal">
      <formula>0</formula>
    </cfRule>
  </conditionalFormatting>
  <conditionalFormatting sqref="H55">
    <cfRule type="containsText" dxfId="298" priority="1295" operator="containsText" text="nz">
      <formula>NOT(ISERROR(SEARCH("nz",H55)))</formula>
    </cfRule>
    <cfRule type="cellIs" dxfId="297" priority="1296" operator="equal">
      <formula>0</formula>
    </cfRule>
  </conditionalFormatting>
  <conditionalFormatting sqref="H55">
    <cfRule type="containsText" dxfId="296" priority="1293" operator="containsText" text="nz">
      <formula>NOT(ISERROR(SEARCH("nz",H55)))</formula>
    </cfRule>
    <cfRule type="cellIs" dxfId="295" priority="1294" operator="equal">
      <formula>0</formula>
    </cfRule>
  </conditionalFormatting>
  <conditionalFormatting sqref="H55">
    <cfRule type="containsText" dxfId="294" priority="1291" operator="containsText" text="nz">
      <formula>NOT(ISERROR(SEARCH("nz",H55)))</formula>
    </cfRule>
    <cfRule type="cellIs" dxfId="293" priority="1292" operator="equal">
      <formula>0</formula>
    </cfRule>
  </conditionalFormatting>
  <conditionalFormatting sqref="H84 H87:H88 H91">
    <cfRule type="containsText" dxfId="292" priority="1289" operator="containsText" text="nz">
      <formula>NOT(ISERROR(SEARCH("nz",H84)))</formula>
    </cfRule>
    <cfRule type="cellIs" dxfId="291" priority="1290" operator="equal">
      <formula>0</formula>
    </cfRule>
  </conditionalFormatting>
  <conditionalFormatting sqref="H84 H87:H88 H91">
    <cfRule type="containsText" dxfId="290" priority="1287" operator="containsText" text="nz">
      <formula>NOT(ISERROR(SEARCH("nz",H84)))</formula>
    </cfRule>
    <cfRule type="cellIs" dxfId="289" priority="1288" operator="equal">
      <formula>0</formula>
    </cfRule>
  </conditionalFormatting>
  <conditionalFormatting sqref="H84 H87:H88 H91">
    <cfRule type="containsText" dxfId="288" priority="1285" operator="containsText" text="nz">
      <formula>NOT(ISERROR(SEARCH("nz",H84)))</formula>
    </cfRule>
    <cfRule type="cellIs" dxfId="287" priority="1286" operator="equal">
      <formula>0</formula>
    </cfRule>
  </conditionalFormatting>
  <conditionalFormatting sqref="H38">
    <cfRule type="containsText" dxfId="286" priority="1023" operator="containsText" text="nz">
      <formula>NOT(ISERROR(SEARCH("nz",H38)))</formula>
    </cfRule>
    <cfRule type="cellIs" dxfId="285" priority="1024" operator="equal">
      <formula>0</formula>
    </cfRule>
  </conditionalFormatting>
  <conditionalFormatting sqref="H79">
    <cfRule type="containsText" dxfId="284" priority="909" operator="containsText" text="nz">
      <formula>NOT(ISERROR(SEARCH("nz",H79)))</formula>
    </cfRule>
    <cfRule type="cellIs" dxfId="283" priority="910" operator="equal">
      <formula>0</formula>
    </cfRule>
  </conditionalFormatting>
  <conditionalFormatting sqref="H79">
    <cfRule type="containsText" dxfId="282" priority="907" operator="containsText" text="nz">
      <formula>NOT(ISERROR(SEARCH("nz",H79)))</formula>
    </cfRule>
    <cfRule type="cellIs" dxfId="281" priority="908" operator="equal">
      <formula>0</formula>
    </cfRule>
  </conditionalFormatting>
  <conditionalFormatting sqref="H79">
    <cfRule type="containsText" dxfId="280" priority="897" operator="containsText" text="nz">
      <formula>NOT(ISERROR(SEARCH("nz",H79)))</formula>
    </cfRule>
    <cfRule type="cellIs" dxfId="279" priority="898" operator="equal">
      <formula>0</formula>
    </cfRule>
  </conditionalFormatting>
  <conditionalFormatting sqref="H73 H75 H77">
    <cfRule type="containsText" dxfId="278" priority="887" operator="containsText" text="nz">
      <formula>NOT(ISERROR(SEARCH("nz",H73)))</formula>
    </cfRule>
    <cfRule type="cellIs" dxfId="277" priority="888" operator="equal">
      <formula>0</formula>
    </cfRule>
  </conditionalFormatting>
  <conditionalFormatting sqref="H73 H75 H77">
    <cfRule type="containsText" dxfId="276" priority="885" operator="containsText" text="nz">
      <formula>NOT(ISERROR(SEARCH("nz",H73)))</formula>
    </cfRule>
    <cfRule type="cellIs" dxfId="275" priority="886" operator="equal">
      <formula>0</formula>
    </cfRule>
  </conditionalFormatting>
  <conditionalFormatting sqref="H73 H75 H77">
    <cfRule type="containsText" dxfId="274" priority="879" operator="containsText" text="nz">
      <formula>NOT(ISERROR(SEARCH("nz",H73)))</formula>
    </cfRule>
    <cfRule type="cellIs" dxfId="273" priority="880" operator="equal">
      <formula>0</formula>
    </cfRule>
  </conditionalFormatting>
  <conditionalFormatting sqref="H67 H69:H70">
    <cfRule type="containsText" dxfId="272" priority="877" operator="containsText" text="nz">
      <formula>NOT(ISERROR(SEARCH("nz",H67)))</formula>
    </cfRule>
    <cfRule type="cellIs" dxfId="271" priority="878" operator="equal">
      <formula>0</formula>
    </cfRule>
  </conditionalFormatting>
  <conditionalFormatting sqref="H67 H69:H70">
    <cfRule type="containsText" dxfId="270" priority="875" operator="containsText" text="nz">
      <formula>NOT(ISERROR(SEARCH("nz",H67)))</formula>
    </cfRule>
    <cfRule type="cellIs" dxfId="269" priority="876" operator="equal">
      <formula>0</formula>
    </cfRule>
  </conditionalFormatting>
  <conditionalFormatting sqref="I67 I69:I71 I73 I75 I77 I79">
    <cfRule type="cellIs" dxfId="268" priority="873" operator="between">
      <formula>1</formula>
      <formula>15</formula>
    </cfRule>
    <cfRule type="cellIs" dxfId="267" priority="874" operator="equal">
      <formula>0</formula>
    </cfRule>
  </conditionalFormatting>
  <conditionalFormatting sqref="I67 I69:I71 I73 I75 I77 I79">
    <cfRule type="cellIs" dxfId="266" priority="871" operator="between">
      <formula>1</formula>
      <formula>15</formula>
    </cfRule>
    <cfRule type="cellIs" dxfId="265" priority="872" operator="equal">
      <formula>0</formula>
    </cfRule>
  </conditionalFormatting>
  <conditionalFormatting sqref="H67 H69:H70">
    <cfRule type="containsText" dxfId="264" priority="869" operator="containsText" text="nz">
      <formula>NOT(ISERROR(SEARCH("nz",H67)))</formula>
    </cfRule>
    <cfRule type="cellIs" dxfId="263" priority="870" operator="equal">
      <formula>0</formula>
    </cfRule>
  </conditionalFormatting>
  <conditionalFormatting sqref="H34">
    <cfRule type="containsText" dxfId="262" priority="838" operator="containsText" text="nz">
      <formula>NOT(ISERROR(SEARCH("nz",H34)))</formula>
    </cfRule>
    <cfRule type="cellIs" dxfId="261" priority="839" operator="equal">
      <formula>0</formula>
    </cfRule>
  </conditionalFormatting>
  <conditionalFormatting sqref="H36">
    <cfRule type="containsText" dxfId="260" priority="832" operator="containsText" text="nz">
      <formula>NOT(ISERROR(SEARCH("nz",H36)))</formula>
    </cfRule>
    <cfRule type="cellIs" dxfId="259" priority="833" operator="equal">
      <formula>0</formula>
    </cfRule>
  </conditionalFormatting>
  <conditionalFormatting sqref="H40">
    <cfRule type="containsText" dxfId="258" priority="824" operator="containsText" text="nz">
      <formula>NOT(ISERROR(SEARCH("nz",H40)))</formula>
    </cfRule>
    <cfRule type="cellIs" dxfId="257" priority="825" operator="equal">
      <formula>0</formula>
    </cfRule>
  </conditionalFormatting>
  <conditionalFormatting sqref="H42">
    <cfRule type="containsText" dxfId="256" priority="820" operator="containsText" text="nz">
      <formula>NOT(ISERROR(SEARCH("nz",H42)))</formula>
    </cfRule>
    <cfRule type="cellIs" dxfId="255" priority="821" operator="equal">
      <formula>0</formula>
    </cfRule>
  </conditionalFormatting>
  <conditionalFormatting sqref="H44">
    <cfRule type="containsText" dxfId="254" priority="816" operator="containsText" text="nz">
      <formula>NOT(ISERROR(SEARCH("nz",H44)))</formula>
    </cfRule>
    <cfRule type="cellIs" dxfId="253" priority="817" operator="equal">
      <formula>0</formula>
    </cfRule>
  </conditionalFormatting>
  <conditionalFormatting sqref="H46">
    <cfRule type="containsText" dxfId="252" priority="812" operator="containsText" text="nz">
      <formula>NOT(ISERROR(SEARCH("nz",H46)))</formula>
    </cfRule>
    <cfRule type="cellIs" dxfId="251" priority="813" operator="equal">
      <formula>0</formula>
    </cfRule>
  </conditionalFormatting>
  <conditionalFormatting sqref="I11">
    <cfRule type="cellIs" dxfId="250" priority="807" operator="between">
      <formula>1</formula>
      <formula>15</formula>
    </cfRule>
    <cfRule type="cellIs" dxfId="249" priority="808" operator="equal">
      <formula>0</formula>
    </cfRule>
  </conditionalFormatting>
  <conditionalFormatting sqref="H11">
    <cfRule type="containsText" dxfId="248" priority="805" operator="containsText" text="nz">
      <formula>NOT(ISERROR(SEARCH("nz",H11)))</formula>
    </cfRule>
    <cfRule type="cellIs" dxfId="247" priority="806" operator="equal">
      <formula>0</formula>
    </cfRule>
  </conditionalFormatting>
  <conditionalFormatting sqref="H11">
    <cfRule type="containsText" dxfId="246" priority="803" operator="containsText" text="nz">
      <formula>NOT(ISERROR(SEARCH("nz",H11)))</formula>
    </cfRule>
    <cfRule type="cellIs" dxfId="245" priority="804" operator="equal">
      <formula>0</formula>
    </cfRule>
  </conditionalFormatting>
  <conditionalFormatting sqref="I11">
    <cfRule type="cellIs" dxfId="244" priority="801" operator="between">
      <formula>1</formula>
      <formula>15</formula>
    </cfRule>
    <cfRule type="cellIs" dxfId="243" priority="802" operator="equal">
      <formula>0</formula>
    </cfRule>
  </conditionalFormatting>
  <conditionalFormatting sqref="H11">
    <cfRule type="cellIs" dxfId="242" priority="800" operator="equal">
      <formula>0</formula>
    </cfRule>
  </conditionalFormatting>
  <conditionalFormatting sqref="H71">
    <cfRule type="containsText" dxfId="241" priority="778" operator="containsText" text="nz">
      <formula>NOT(ISERROR(SEARCH("nz",H71)))</formula>
    </cfRule>
    <cfRule type="cellIs" dxfId="240" priority="779" operator="equal">
      <formula>0</formula>
    </cfRule>
  </conditionalFormatting>
  <conditionalFormatting sqref="H71">
    <cfRule type="containsText" dxfId="239" priority="776" operator="containsText" text="nz">
      <formula>NOT(ISERROR(SEARCH("nz",H71)))</formula>
    </cfRule>
    <cfRule type="cellIs" dxfId="238" priority="777" operator="equal">
      <formula>0</formula>
    </cfRule>
  </conditionalFormatting>
  <conditionalFormatting sqref="H71">
    <cfRule type="containsText" dxfId="237" priority="772" operator="containsText" text="nz">
      <formula>NOT(ISERROR(SEARCH("nz",H71)))</formula>
    </cfRule>
    <cfRule type="cellIs" dxfId="236" priority="773" operator="equal">
      <formula>0</formula>
    </cfRule>
  </conditionalFormatting>
  <conditionalFormatting sqref="K31 K61 K59 K81 K87 K63">
    <cfRule type="containsText" dxfId="235" priority="584" operator="containsText" text="Kommentar obligatorisch!">
      <formula>NOT(ISERROR(SEARCH("Kommentar obligatorisch!",K31)))</formula>
    </cfRule>
    <cfRule type="containsText" dxfId="234" priority="722" operator="containsText" text="Kommentar optional">
      <formula>NOT(ISERROR(SEARCH("Kommentar optional",K31)))</formula>
    </cfRule>
    <cfRule type="cellIs" dxfId="233" priority="723" operator="equal">
      <formula>$J$11</formula>
    </cfRule>
    <cfRule type="containsText" dxfId="232" priority="724" operator="containsText" text="Kommentar obligatorisch">
      <formula>NOT(ISERROR(SEARCH("Kommentar obligatorisch",K31)))</formula>
    </cfRule>
    <cfRule type="containsText" dxfId="231" priority="725" operator="containsText" text="Kommentar fehlt!">
      <formula>NOT(ISERROR(SEARCH("Kommentar fehlt!",K31)))</formula>
    </cfRule>
  </conditionalFormatting>
  <conditionalFormatting sqref="K67 K69:K71 K73 K75 K77 K79 K84 K88 K91">
    <cfRule type="containsText" dxfId="230" priority="594" operator="containsText" text="Kommentar optional">
      <formula>NOT(ISERROR(SEARCH("Kommentar optional",K67)))</formula>
    </cfRule>
    <cfRule type="cellIs" dxfId="229" priority="595" operator="equal">
      <formula>$J$11</formula>
    </cfRule>
    <cfRule type="containsText" dxfId="228" priority="596" operator="containsText" text="Kommentar obligatorisch">
      <formula>NOT(ISERROR(SEARCH("Kommentar obligatorisch",K67)))</formula>
    </cfRule>
    <cfRule type="containsText" dxfId="227" priority="597" operator="containsText" text="Kommentar fehlt!">
      <formula>NOT(ISERROR(SEARCH("Kommentar fehlt!",K67)))</formula>
    </cfRule>
  </conditionalFormatting>
  <conditionalFormatting sqref="K84 K91 K67:K80 K32:K47 K88">
    <cfRule type="containsText" dxfId="226" priority="593" operator="containsText" text="Kommentar obligatorisch!">
      <formula>NOT(ISERROR(SEARCH("Kommentar obligatorisch!",K32)))</formula>
    </cfRule>
  </conditionalFormatting>
  <conditionalFormatting sqref="K34">
    <cfRule type="containsText" dxfId="225" priority="589" operator="containsText" text="Kommentar optional">
      <formula>NOT(ISERROR(SEARCH("Kommentar optional",K34)))</formula>
    </cfRule>
    <cfRule type="cellIs" dxfId="224" priority="590" operator="equal">
      <formula>$J$11</formula>
    </cfRule>
    <cfRule type="containsText" dxfId="223" priority="591" operator="containsText" text="Kommentar obligatorisch">
      <formula>NOT(ISERROR(SEARCH("Kommentar obligatorisch",K34)))</formula>
    </cfRule>
    <cfRule type="containsText" dxfId="222" priority="592" operator="containsText" text="Kommentar fehlt!">
      <formula>NOT(ISERROR(SEARCH("Kommentar fehlt!",K34)))</formula>
    </cfRule>
  </conditionalFormatting>
  <conditionalFormatting sqref="K36 K38 K40 K42 K44 K46">
    <cfRule type="containsText" dxfId="221" priority="585" operator="containsText" text="Kommentar optional">
      <formula>NOT(ISERROR(SEARCH("Kommentar optional",K36)))</formula>
    </cfRule>
    <cfRule type="cellIs" dxfId="220" priority="586" operator="equal">
      <formula>$J$11</formula>
    </cfRule>
    <cfRule type="containsText" dxfId="219" priority="587" operator="containsText" text="Kommentar obligatorisch">
      <formula>NOT(ISERROR(SEARCH("Kommentar obligatorisch",K36)))</formula>
    </cfRule>
    <cfRule type="containsText" dxfId="218" priority="588" operator="containsText" text="Kommentar fehlt!">
      <formula>NOT(ISERROR(SEARCH("Kommentar fehlt!",K36)))</formula>
    </cfRule>
  </conditionalFormatting>
  <conditionalFormatting sqref="K11">
    <cfRule type="containsText" dxfId="217" priority="569" operator="containsText" text="Kommentar obligatorisch!">
      <formula>NOT(ISERROR(SEARCH("Kommentar obligatorisch!",K11)))</formula>
    </cfRule>
    <cfRule type="containsText" dxfId="216" priority="570" operator="containsText" text="Kommentar optional">
      <formula>NOT(ISERROR(SEARCH("Kommentar optional",K11)))</formula>
    </cfRule>
    <cfRule type="cellIs" dxfId="215" priority="571" operator="equal">
      <formula>$J$11</formula>
    </cfRule>
    <cfRule type="containsText" dxfId="214" priority="572" operator="containsText" text="Kommentar obligatorisch">
      <formula>NOT(ISERROR(SEARCH("Kommentar obligatorisch",K11)))</formula>
    </cfRule>
    <cfRule type="containsText" dxfId="213" priority="573" operator="containsText" text="Kommentar fehlt!">
      <formula>NOT(ISERROR(SEARCH("Kommentar fehlt!",K11)))</formula>
    </cfRule>
  </conditionalFormatting>
  <conditionalFormatting sqref="K23">
    <cfRule type="containsText" dxfId="212" priority="474" operator="containsText" text="Kommentar obligatorisch!">
      <formula>NOT(ISERROR(SEARCH("Kommentar obligatorisch!",K23)))</formula>
    </cfRule>
    <cfRule type="containsText" dxfId="211" priority="475" operator="containsText" text="Kommentar optional">
      <formula>NOT(ISERROR(SEARCH("Kommentar optional",K23)))</formula>
    </cfRule>
    <cfRule type="cellIs" dxfId="210" priority="476" operator="equal">
      <formula>$J$11</formula>
    </cfRule>
    <cfRule type="containsText" dxfId="209" priority="477" operator="containsText" text="Kommentar obligatorisch">
      <formula>NOT(ISERROR(SEARCH("Kommentar obligatorisch",K23)))</formula>
    </cfRule>
    <cfRule type="containsText" dxfId="208" priority="478" operator="containsText" text="Kommentar fehlt!">
      <formula>NOT(ISERROR(SEARCH("Kommentar fehlt!",K23)))</formula>
    </cfRule>
  </conditionalFormatting>
  <conditionalFormatting sqref="K27">
    <cfRule type="containsText" dxfId="207" priority="469" operator="containsText" text="Kommentar obligatorisch!">
      <formula>NOT(ISERROR(SEARCH("Kommentar obligatorisch!",K27)))</formula>
    </cfRule>
    <cfRule type="containsText" dxfId="206" priority="470" operator="containsText" text="Kommentar optional">
      <formula>NOT(ISERROR(SEARCH("Kommentar optional",K27)))</formula>
    </cfRule>
    <cfRule type="cellIs" dxfId="205" priority="471" operator="equal">
      <formula>$J$11</formula>
    </cfRule>
    <cfRule type="containsText" dxfId="204" priority="472" operator="containsText" text="Kommentar obligatorisch">
      <formula>NOT(ISERROR(SEARCH("Kommentar obligatorisch",K27)))</formula>
    </cfRule>
    <cfRule type="containsText" dxfId="203" priority="473" operator="containsText" text="Kommentar fehlt!">
      <formula>NOT(ISERROR(SEARCH("Kommentar fehlt!",K27)))</formula>
    </cfRule>
  </conditionalFormatting>
  <conditionalFormatting sqref="K34">
    <cfRule type="containsText" dxfId="202" priority="465" operator="containsText" text="Kommentar optional">
      <formula>NOT(ISERROR(SEARCH("Kommentar optional",K34)))</formula>
    </cfRule>
    <cfRule type="cellIs" dxfId="201" priority="466" operator="equal">
      <formula>$J$11</formula>
    </cfRule>
    <cfRule type="containsText" dxfId="200" priority="467" operator="containsText" text="Kommentar obligatorisch">
      <formula>NOT(ISERROR(SEARCH("Kommentar obligatorisch",K34)))</formula>
    </cfRule>
    <cfRule type="containsText" dxfId="199" priority="468" operator="containsText" text="Kommentar fehlt!">
      <formula>NOT(ISERROR(SEARCH("Kommentar fehlt!",K34)))</formula>
    </cfRule>
  </conditionalFormatting>
  <conditionalFormatting sqref="K36">
    <cfRule type="containsText" dxfId="198" priority="461" operator="containsText" text="Kommentar optional">
      <formula>NOT(ISERROR(SEARCH("Kommentar optional",K36)))</formula>
    </cfRule>
    <cfRule type="cellIs" dxfId="197" priority="462" operator="equal">
      <formula>$J$11</formula>
    </cfRule>
    <cfRule type="containsText" dxfId="196" priority="463" operator="containsText" text="Kommentar obligatorisch">
      <formula>NOT(ISERROR(SEARCH("Kommentar obligatorisch",K36)))</formula>
    </cfRule>
    <cfRule type="containsText" dxfId="195" priority="464" operator="containsText" text="Kommentar fehlt!">
      <formula>NOT(ISERROR(SEARCH("Kommentar fehlt!",K36)))</formula>
    </cfRule>
  </conditionalFormatting>
  <conditionalFormatting sqref="K38">
    <cfRule type="containsText" dxfId="194" priority="457" operator="containsText" text="Kommentar optional">
      <formula>NOT(ISERROR(SEARCH("Kommentar optional",K38)))</formula>
    </cfRule>
    <cfRule type="cellIs" dxfId="193" priority="458" operator="equal">
      <formula>$J$11</formula>
    </cfRule>
    <cfRule type="containsText" dxfId="192" priority="459" operator="containsText" text="Kommentar obligatorisch">
      <formula>NOT(ISERROR(SEARCH("Kommentar obligatorisch",K38)))</formula>
    </cfRule>
    <cfRule type="containsText" dxfId="191" priority="460" operator="containsText" text="Kommentar fehlt!">
      <formula>NOT(ISERROR(SEARCH("Kommentar fehlt!",K38)))</formula>
    </cfRule>
  </conditionalFormatting>
  <conditionalFormatting sqref="K46">
    <cfRule type="containsText" dxfId="190" priority="453" operator="containsText" text="Kommentar optional">
      <formula>NOT(ISERROR(SEARCH("Kommentar optional",K46)))</formula>
    </cfRule>
    <cfRule type="cellIs" dxfId="189" priority="454" operator="equal">
      <formula>$J$11</formula>
    </cfRule>
    <cfRule type="containsText" dxfId="188" priority="455" operator="containsText" text="Kommentar obligatorisch">
      <formula>NOT(ISERROR(SEARCH("Kommentar obligatorisch",K46)))</formula>
    </cfRule>
    <cfRule type="containsText" dxfId="187" priority="456" operator="containsText" text="Kommentar fehlt!">
      <formula>NOT(ISERROR(SEARCH("Kommentar fehlt!",K46)))</formula>
    </cfRule>
  </conditionalFormatting>
  <conditionalFormatting sqref="K44">
    <cfRule type="containsText" dxfId="186" priority="449" operator="containsText" text="Kommentar optional">
      <formula>NOT(ISERROR(SEARCH("Kommentar optional",K44)))</formula>
    </cfRule>
    <cfRule type="cellIs" dxfId="185" priority="450" operator="equal">
      <formula>$J$11</formula>
    </cfRule>
    <cfRule type="containsText" dxfId="184" priority="451" operator="containsText" text="Kommentar obligatorisch">
      <formula>NOT(ISERROR(SEARCH("Kommentar obligatorisch",K44)))</formula>
    </cfRule>
    <cfRule type="containsText" dxfId="183" priority="452" operator="containsText" text="Kommentar fehlt!">
      <formula>NOT(ISERROR(SEARCH("Kommentar fehlt!",K44)))</formula>
    </cfRule>
  </conditionalFormatting>
  <conditionalFormatting sqref="K42">
    <cfRule type="containsText" dxfId="182" priority="445" operator="containsText" text="Kommentar optional">
      <formula>NOT(ISERROR(SEARCH("Kommentar optional",K42)))</formula>
    </cfRule>
    <cfRule type="cellIs" dxfId="181" priority="446" operator="equal">
      <formula>$J$11</formula>
    </cfRule>
    <cfRule type="containsText" dxfId="180" priority="447" operator="containsText" text="Kommentar obligatorisch">
      <formula>NOT(ISERROR(SEARCH("Kommentar obligatorisch",K42)))</formula>
    </cfRule>
    <cfRule type="containsText" dxfId="179" priority="448" operator="containsText" text="Kommentar fehlt!">
      <formula>NOT(ISERROR(SEARCH("Kommentar fehlt!",K42)))</formula>
    </cfRule>
  </conditionalFormatting>
  <conditionalFormatting sqref="K40">
    <cfRule type="containsText" dxfId="178" priority="441" operator="containsText" text="Kommentar optional">
      <formula>NOT(ISERROR(SEARCH("Kommentar optional",K40)))</formula>
    </cfRule>
    <cfRule type="cellIs" dxfId="177" priority="442" operator="equal">
      <formula>$J$11</formula>
    </cfRule>
    <cfRule type="containsText" dxfId="176" priority="443" operator="containsText" text="Kommentar obligatorisch">
      <formula>NOT(ISERROR(SEARCH("Kommentar obligatorisch",K40)))</formula>
    </cfRule>
    <cfRule type="containsText" dxfId="175" priority="444" operator="containsText" text="Kommentar fehlt!">
      <formula>NOT(ISERROR(SEARCH("Kommentar fehlt!",K40)))</formula>
    </cfRule>
  </conditionalFormatting>
  <conditionalFormatting sqref="K57">
    <cfRule type="containsText" dxfId="174" priority="432" operator="containsText" text="Kommentar obligatorisch!">
      <formula>NOT(ISERROR(SEARCH("Kommentar obligatorisch!",K57)))</formula>
    </cfRule>
    <cfRule type="containsText" dxfId="173" priority="433" operator="containsText" text="Kommentar optional">
      <formula>NOT(ISERROR(SEARCH("Kommentar optional",K57)))</formula>
    </cfRule>
    <cfRule type="cellIs" dxfId="172" priority="434" operator="equal">
      <formula>$J$11</formula>
    </cfRule>
    <cfRule type="containsText" dxfId="171" priority="435" operator="containsText" text="Kommentar obligatorisch">
      <formula>NOT(ISERROR(SEARCH("Kommentar obligatorisch",K57)))</formula>
    </cfRule>
    <cfRule type="containsText" dxfId="170" priority="436" operator="containsText" text="Kommentar fehlt!">
      <formula>NOT(ISERROR(SEARCH("Kommentar fehlt!",K57)))</formula>
    </cfRule>
  </conditionalFormatting>
  <conditionalFormatting sqref="K55">
    <cfRule type="containsText" dxfId="169" priority="408" operator="containsText" text="Kommentar optional">
      <formula>NOT(ISERROR(SEARCH("Kommentar optional",K55)))</formula>
    </cfRule>
    <cfRule type="cellIs" dxfId="168" priority="409" operator="equal">
      <formula>$J$11</formula>
    </cfRule>
    <cfRule type="containsText" dxfId="167" priority="410" operator="containsText" text="Kommentar obligatorisch">
      <formula>NOT(ISERROR(SEARCH("Kommentar obligatorisch",K55)))</formula>
    </cfRule>
    <cfRule type="containsText" dxfId="166" priority="411" operator="containsText" text="Kommentar fehlt!">
      <formula>NOT(ISERROR(SEARCH("Kommentar fehlt!",K55)))</formula>
    </cfRule>
  </conditionalFormatting>
  <conditionalFormatting sqref="K55:K56">
    <cfRule type="containsText" dxfId="165" priority="407" operator="containsText" text="Kommentar obligatorisch!">
      <formula>NOT(ISERROR(SEARCH("Kommentar obligatorisch!",K55)))</formula>
    </cfRule>
  </conditionalFormatting>
  <conditionalFormatting sqref="K48">
    <cfRule type="containsText" dxfId="164" priority="303" operator="containsText" text="Kommentar obligatorisch!">
      <formula>NOT(ISERROR(SEARCH("Kommentar obligatorisch!",K48)))</formula>
    </cfRule>
    <cfRule type="containsText" dxfId="163" priority="304" operator="containsText" text="Kommentar optional">
      <formula>NOT(ISERROR(SEARCH("Kommentar optional",K48)))</formula>
    </cfRule>
    <cfRule type="cellIs" dxfId="162" priority="305" operator="equal">
      <formula>$J$11</formula>
    </cfRule>
    <cfRule type="containsText" dxfId="161" priority="306" operator="containsText" text="Kommentar obligatorisch">
      <formula>NOT(ISERROR(SEARCH("Kommentar obligatorisch",K48)))</formula>
    </cfRule>
    <cfRule type="containsText" dxfId="160" priority="307" operator="containsText" text="Kommentar fehlt!">
      <formula>NOT(ISERROR(SEARCH("Kommentar fehlt!",K48)))</formula>
    </cfRule>
  </conditionalFormatting>
  <conditionalFormatting sqref="I63">
    <cfRule type="cellIs" dxfId="159" priority="138" operator="between">
      <formula>1</formula>
      <formula>15</formula>
    </cfRule>
    <cfRule type="cellIs" dxfId="158" priority="139" operator="equal">
      <formula>0</formula>
    </cfRule>
  </conditionalFormatting>
  <conditionalFormatting sqref="I63">
    <cfRule type="cellIs" dxfId="157" priority="136" operator="between">
      <formula>1</formula>
      <formula>15</formula>
    </cfRule>
    <cfRule type="cellIs" dxfId="156" priority="137" operator="equal">
      <formula>0</formula>
    </cfRule>
  </conditionalFormatting>
  <conditionalFormatting sqref="K19">
    <cfRule type="containsText" dxfId="155" priority="125" operator="containsText" text="Kommentar obligatorisch!">
      <formula>NOT(ISERROR(SEARCH("Kommentar obligatorisch!",K19)))</formula>
    </cfRule>
    <cfRule type="containsText" dxfId="154" priority="126" operator="containsText" text="Kommentar optional">
      <formula>NOT(ISERROR(SEARCH("Kommentar optional",K19)))</formula>
    </cfRule>
    <cfRule type="cellIs" dxfId="153" priority="127" operator="equal">
      <formula>$J$11</formula>
    </cfRule>
    <cfRule type="containsText" dxfId="152" priority="128" operator="containsText" text="Kommentar obligatorisch">
      <formula>NOT(ISERROR(SEARCH("Kommentar obligatorisch",K19)))</formula>
    </cfRule>
    <cfRule type="containsText" dxfId="151" priority="129" operator="containsText" text="Kommentar fehlt!">
      <formula>NOT(ISERROR(SEARCH("Kommentar fehlt!",K19)))</formula>
    </cfRule>
  </conditionalFormatting>
  <conditionalFormatting sqref="H81">
    <cfRule type="containsText" dxfId="150" priority="123" operator="containsText" text="nz">
      <formula>NOT(ISERROR(SEARCH("nz",H81)))</formula>
    </cfRule>
    <cfRule type="cellIs" dxfId="149" priority="124" operator="equal">
      <formula>0</formula>
    </cfRule>
  </conditionalFormatting>
  <conditionalFormatting sqref="H81">
    <cfRule type="containsText" dxfId="148" priority="121" operator="containsText" text="nz">
      <formula>NOT(ISERROR(SEARCH("nz",H81)))</formula>
    </cfRule>
    <cfRule type="cellIs" dxfId="147" priority="122" operator="equal">
      <formula>0</formula>
    </cfRule>
  </conditionalFormatting>
  <conditionalFormatting sqref="H81">
    <cfRule type="containsText" dxfId="146" priority="119" operator="containsText" text="nz">
      <formula>NOT(ISERROR(SEARCH("nz",H81)))</formula>
    </cfRule>
    <cfRule type="cellIs" dxfId="145" priority="120" operator="equal">
      <formula>0</formula>
    </cfRule>
  </conditionalFormatting>
  <conditionalFormatting sqref="H57">
    <cfRule type="containsText" dxfId="144" priority="117" operator="containsText" text="nz">
      <formula>NOT(ISERROR(SEARCH("nz",H57)))</formula>
    </cfRule>
    <cfRule type="cellIs" dxfId="143" priority="118" operator="equal">
      <formula>0</formula>
    </cfRule>
  </conditionalFormatting>
  <conditionalFormatting sqref="H57">
    <cfRule type="containsText" dxfId="142" priority="115" operator="containsText" text="nz">
      <formula>NOT(ISERROR(SEARCH("nz",H57)))</formula>
    </cfRule>
    <cfRule type="cellIs" dxfId="141" priority="116" operator="equal">
      <formula>0</formula>
    </cfRule>
  </conditionalFormatting>
  <conditionalFormatting sqref="H57">
    <cfRule type="containsText" dxfId="140" priority="113" operator="containsText" text="nz">
      <formula>NOT(ISERROR(SEARCH("nz",H57)))</formula>
    </cfRule>
    <cfRule type="cellIs" dxfId="139" priority="114" operator="equal">
      <formula>0</formula>
    </cfRule>
  </conditionalFormatting>
  <conditionalFormatting sqref="H59">
    <cfRule type="containsText" dxfId="138" priority="111" operator="containsText" text="nz">
      <formula>NOT(ISERROR(SEARCH("nz",H59)))</formula>
    </cfRule>
    <cfRule type="cellIs" dxfId="137" priority="112" operator="equal">
      <formula>0</formula>
    </cfRule>
  </conditionalFormatting>
  <conditionalFormatting sqref="H59">
    <cfRule type="containsText" dxfId="136" priority="109" operator="containsText" text="nz">
      <formula>NOT(ISERROR(SEARCH("nz",H59)))</formula>
    </cfRule>
    <cfRule type="cellIs" dxfId="135" priority="110" operator="equal">
      <formula>0</formula>
    </cfRule>
  </conditionalFormatting>
  <conditionalFormatting sqref="H59">
    <cfRule type="containsText" dxfId="134" priority="107" operator="containsText" text="nz">
      <formula>NOT(ISERROR(SEARCH("nz",H59)))</formula>
    </cfRule>
    <cfRule type="cellIs" dxfId="133" priority="108" operator="equal">
      <formula>0</formula>
    </cfRule>
  </conditionalFormatting>
  <conditionalFormatting sqref="H61">
    <cfRule type="containsText" dxfId="132" priority="93" operator="containsText" text="nz">
      <formula>NOT(ISERROR(SEARCH("nz",H61)))</formula>
    </cfRule>
    <cfRule type="cellIs" dxfId="131" priority="94" operator="equal">
      <formula>0</formula>
    </cfRule>
  </conditionalFormatting>
  <conditionalFormatting sqref="H61">
    <cfRule type="containsText" dxfId="130" priority="91" operator="containsText" text="nz">
      <formula>NOT(ISERROR(SEARCH("nz",H61)))</formula>
    </cfRule>
    <cfRule type="cellIs" dxfId="129" priority="92" operator="equal">
      <formula>0</formula>
    </cfRule>
  </conditionalFormatting>
  <conditionalFormatting sqref="H61">
    <cfRule type="containsText" dxfId="128" priority="89" operator="containsText" text="nz">
      <formula>NOT(ISERROR(SEARCH("nz",H61)))</formula>
    </cfRule>
    <cfRule type="cellIs" dxfId="127" priority="90" operator="equal">
      <formula>0</formula>
    </cfRule>
  </conditionalFormatting>
  <conditionalFormatting sqref="H63">
    <cfRule type="containsText" dxfId="126" priority="81" operator="containsText" text="nz">
      <formula>NOT(ISERROR(SEARCH("nz",H63)))</formula>
    </cfRule>
    <cfRule type="cellIs" dxfId="125" priority="82" operator="equal">
      <formula>0</formula>
    </cfRule>
  </conditionalFormatting>
  <conditionalFormatting sqref="H63">
    <cfRule type="cellIs" dxfId="124" priority="80" operator="equal">
      <formula>0</formula>
    </cfRule>
  </conditionalFormatting>
  <conditionalFormatting sqref="I19 I23 I27">
    <cfRule type="cellIs" dxfId="123" priority="69" operator="between">
      <formula>1</formula>
      <formula>15</formula>
    </cfRule>
    <cfRule type="cellIs" dxfId="122" priority="70" operator="equal">
      <formula>0</formula>
    </cfRule>
  </conditionalFormatting>
  <conditionalFormatting sqref="I19 I23 I27">
    <cfRule type="cellIs" dxfId="121" priority="63" operator="between">
      <formula>1</formula>
      <formula>15</formula>
    </cfRule>
    <cfRule type="cellIs" dxfId="120" priority="64" operator="equal">
      <formula>0</formula>
    </cfRule>
  </conditionalFormatting>
  <conditionalFormatting sqref="H23">
    <cfRule type="containsText" dxfId="119" priority="36" operator="containsText" text="nz">
      <formula>NOT(ISERROR(SEARCH("nz",H23)))</formula>
    </cfRule>
    <cfRule type="cellIs" dxfId="118" priority="37" operator="equal">
      <formula>0</formula>
    </cfRule>
  </conditionalFormatting>
  <conditionalFormatting sqref="H23">
    <cfRule type="containsText" dxfId="117" priority="34" operator="containsText" text="nz">
      <formula>NOT(ISERROR(SEARCH("nz",H23)))</formula>
    </cfRule>
    <cfRule type="cellIs" dxfId="116" priority="35" operator="equal">
      <formula>0</formula>
    </cfRule>
  </conditionalFormatting>
  <conditionalFormatting sqref="H23">
    <cfRule type="cellIs" dxfId="115" priority="31" operator="equal">
      <formula>0</formula>
    </cfRule>
  </conditionalFormatting>
  <conditionalFormatting sqref="H27">
    <cfRule type="containsText" dxfId="114" priority="27" operator="containsText" text="nz">
      <formula>NOT(ISERROR(SEARCH("nz",H27)))</formula>
    </cfRule>
    <cfRule type="cellIs" dxfId="113" priority="28" operator="equal">
      <formula>0</formula>
    </cfRule>
  </conditionalFormatting>
  <conditionalFormatting sqref="H27">
    <cfRule type="containsText" dxfId="112" priority="25" operator="containsText" text="nz">
      <formula>NOT(ISERROR(SEARCH("nz",H27)))</formula>
    </cfRule>
    <cfRule type="cellIs" dxfId="111" priority="26" operator="equal">
      <formula>0</formula>
    </cfRule>
  </conditionalFormatting>
  <conditionalFormatting sqref="H27">
    <cfRule type="cellIs" dxfId="110" priority="22" operator="equal">
      <formula>0</formula>
    </cfRule>
  </conditionalFormatting>
  <conditionalFormatting sqref="H19">
    <cfRule type="containsText" dxfId="109" priority="20" operator="containsText" text="nz">
      <formula>NOT(ISERROR(SEARCH("nz",H19)))</formula>
    </cfRule>
    <cfRule type="cellIs" dxfId="108" priority="21" operator="equal">
      <formula>0</formula>
    </cfRule>
  </conditionalFormatting>
  <conditionalFormatting sqref="H19">
    <cfRule type="containsText" dxfId="107" priority="18" operator="containsText" text="nz">
      <formula>NOT(ISERROR(SEARCH("nz",H19)))</formula>
    </cfRule>
    <cfRule type="cellIs" dxfId="106" priority="19" operator="equal">
      <formula>0</formula>
    </cfRule>
  </conditionalFormatting>
  <conditionalFormatting sqref="H19">
    <cfRule type="cellIs" dxfId="105" priority="17" operator="equal">
      <formula>0</formula>
    </cfRule>
  </conditionalFormatting>
  <conditionalFormatting sqref="H32">
    <cfRule type="containsText" dxfId="104" priority="11" operator="containsText" text="nz">
      <formula>NOT(ISERROR(SEARCH("nz",H32)))</formula>
    </cfRule>
    <cfRule type="cellIs" dxfId="103" priority="12" operator="equal">
      <formula>0</formula>
    </cfRule>
  </conditionalFormatting>
  <conditionalFormatting sqref="K32">
    <cfRule type="containsText" dxfId="102" priority="7" operator="containsText" text="Kommentar optional">
      <formula>NOT(ISERROR(SEARCH("Kommentar optional",K32)))</formula>
    </cfRule>
    <cfRule type="cellIs" dxfId="101" priority="8" operator="equal">
      <formula>$J$11</formula>
    </cfRule>
    <cfRule type="containsText" dxfId="100" priority="9" operator="containsText" text="Kommentar obligatorisch">
      <formula>NOT(ISERROR(SEARCH("Kommentar obligatorisch",K32)))</formula>
    </cfRule>
    <cfRule type="containsText" dxfId="99" priority="10" operator="containsText" text="Kommentar fehlt!">
      <formula>NOT(ISERROR(SEARCH("Kommentar fehlt!",K32)))</formula>
    </cfRule>
  </conditionalFormatting>
  <conditionalFormatting sqref="K32">
    <cfRule type="containsText" dxfId="98" priority="3" operator="containsText" text="Kommentar optional">
      <formula>NOT(ISERROR(SEARCH("Kommentar optional",K32)))</formula>
    </cfRule>
    <cfRule type="cellIs" dxfId="97" priority="4" operator="equal">
      <formula>$J$11</formula>
    </cfRule>
    <cfRule type="containsText" dxfId="96" priority="5" operator="containsText" text="Kommentar obligatorisch">
      <formula>NOT(ISERROR(SEARCH("Kommentar obligatorisch",K32)))</formula>
    </cfRule>
    <cfRule type="containsText" dxfId="95" priority="6" operator="containsText" text="Kommentar fehlt!">
      <formula>NOT(ISERROR(SEARCH("Kommentar fehlt!",K32)))</formula>
    </cfRule>
  </conditionalFormatting>
  <conditionalFormatting sqref="I32 I34 I36 I38 I40 I42 I44 I46">
    <cfRule type="cellIs" dxfId="94" priority="1" operator="between">
      <formula>1</formula>
      <formula>15</formula>
    </cfRule>
    <cfRule type="cellIs" dxfId="93" priority="2" operator="equal">
      <formula>0</formula>
    </cfRule>
  </conditionalFormatting>
  <pageMargins left="0.78740157480314965" right="0.51181102362204722" top="1.1811023622047245" bottom="0.78740157480314965" header="0.78740157480314965" footer="0.31496062992125984"/>
  <pageSetup paperSize="8" orientation="landscape" r:id="rId1"/>
  <headerFooter>
    <oddHeader>&amp;C&amp;"Times New Roman,Fett"Bewertungsmatrix</oddHeader>
  </headerFooter>
  <legacyDrawing r:id="rId2"/>
  <extLst>
    <ext xmlns:x14="http://schemas.microsoft.com/office/spreadsheetml/2009/9/main" uri="{CCE6A557-97BC-4b89-ADB6-D9C93CAAB3DF}">
      <x14:dataValidations xmlns:xm="http://schemas.microsoft.com/office/excel/2006/main" count="13">
        <x14:dataValidation type="list" allowBlank="1" showInputMessage="1" showErrorMessage="1" xr:uid="{00000000-0002-0000-0100-000000000000}">
          <x14:formula1>
            <xm:f>Auswertungsgrundlage!$F$35:$F$38</xm:f>
          </x14:formula1>
          <xm:sqref>H79 H73 H75 H42 H34 H36 H40 H67 H77 H44 H46 H32</xm:sqref>
        </x14:dataValidation>
        <x14:dataValidation type="list" allowBlank="1" showInputMessage="1" showErrorMessage="1" xr:uid="{00000000-0002-0000-0100-000001000000}">
          <x14:formula1>
            <xm:f>Auswertungsgrundlage!$E$35:$E$39</xm:f>
          </x14:formula1>
          <xm:sqref>H91 H88</xm:sqref>
        </x14:dataValidation>
        <x14:dataValidation type="list" allowBlank="1" showInputMessage="1" showErrorMessage="1" xr:uid="{00000000-0002-0000-0100-000002000000}">
          <x14:formula1>
            <xm:f>Auswertungsgrundlage!$C$47:$C$52</xm:f>
          </x14:formula1>
          <xm:sqref>H23:H30</xm:sqref>
        </x14:dataValidation>
        <x14:dataValidation type="list" allowBlank="1" showInputMessage="1" showErrorMessage="1" xr:uid="{00000000-0002-0000-0100-000003000000}">
          <x14:formula1>
            <xm:f>Auswertungsgrundlage!$F$47:$F$52</xm:f>
          </x14:formula1>
          <xm:sqref>H63:H66</xm:sqref>
        </x14:dataValidation>
        <x14:dataValidation type="list" allowBlank="1" showInputMessage="1" showErrorMessage="1" xr:uid="{00000000-0002-0000-0100-000004000000}">
          <x14:formula1>
            <xm:f>Auswertungsgrundlage!$G$47:$G$52</xm:f>
          </x14:formula1>
          <xm:sqref>H19:H22</xm:sqref>
        </x14:dataValidation>
        <x14:dataValidation type="list" allowBlank="1" showInputMessage="1" showErrorMessage="1" xr:uid="{00000000-0002-0000-0100-000006000000}">
          <x14:formula1>
            <xm:f>Auswertungsgrundlage!$K$47:$K$50</xm:f>
          </x14:formula1>
          <xm:sqref>H71:H72 H38:H39</xm:sqref>
        </x14:dataValidation>
        <x14:dataValidation type="list" allowBlank="1" showInputMessage="1" showErrorMessage="1" xr:uid="{00000000-0002-0000-0100-000007000000}">
          <x14:formula1>
            <xm:f>Auswertungsgrundlage!$E$47:$E$51</xm:f>
          </x14:formula1>
          <xm:sqref>H84:H86</xm:sqref>
        </x14:dataValidation>
        <x14:dataValidation type="list" allowBlank="1" showInputMessage="1" showErrorMessage="1" xr:uid="{00000000-0002-0000-0100-000008000000}">
          <x14:formula1>
            <xm:f>Auswertungsgrundlage!$Q$35:$Q$37</xm:f>
          </x14:formula1>
          <xm:sqref>H87</xm:sqref>
        </x14:dataValidation>
        <x14:dataValidation type="list" allowBlank="1" showInputMessage="1" showErrorMessage="1" xr:uid="{00000000-0002-0000-0100-000009000000}">
          <x14:formula1>
            <xm:f>Auswertungsgrundlage!$P$35:$P$37</xm:f>
          </x14:formula1>
          <xm:sqref>H31</xm:sqref>
        </x14:dataValidation>
        <x14:dataValidation type="list" allowBlank="1" showInputMessage="1" showErrorMessage="1" xr:uid="{00000000-0002-0000-0100-00000B000000}">
          <x14:formula1>
            <xm:f>Auswertungsgrundlage!$N$35:$N$37</xm:f>
          </x14:formula1>
          <xm:sqref>H70 H48 H81</xm:sqref>
        </x14:dataValidation>
        <x14:dataValidation type="list" allowBlank="1" showInputMessage="1" showErrorMessage="1" xr:uid="{00000000-0002-0000-0100-00000C000000}">
          <x14:formula1>
            <xm:f>Auswertungsgrundlage!$N$47:$N$50</xm:f>
          </x14:formula1>
          <xm:sqref>H61 H55:H59</xm:sqref>
        </x14:dataValidation>
        <x14:dataValidation type="list" allowBlank="1" showInputMessage="1" showErrorMessage="1" xr:uid="{00000000-0002-0000-0100-00000D000000}">
          <x14:formula1>
            <xm:f>Auswertungsgrundlage!$O$35:$O$37</xm:f>
          </x14:formula1>
          <xm:sqref>H69</xm:sqref>
        </x14:dataValidation>
        <x14:dataValidation type="list" allowBlank="1" showInputMessage="1" showErrorMessage="1" xr:uid="{3460C368-C9DA-4F05-875E-29CFE5A4A5FA}">
          <x14:formula1>
            <xm:f>Auswertungsgrundlage!$B$35:$B$42</xm:f>
          </x14:formula1>
          <xm:sqref>H11:H18</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FFC000"/>
    <pageSetUpPr fitToPage="1"/>
  </sheetPr>
  <dimension ref="A1:O36"/>
  <sheetViews>
    <sheetView showGridLines="0" zoomScale="70" zoomScaleNormal="70" workbookViewId="0"/>
  </sheetViews>
  <sheetFormatPr defaultColWidth="11.42578125" defaultRowHeight="13.5" outlineLevelRow="2"/>
  <cols>
    <col min="1" max="1" width="13.28515625" style="26" customWidth="1"/>
    <col min="2" max="2" width="56.28515625" style="25" customWidth="1"/>
    <col min="3" max="3" width="15.85546875" style="25" bestFit="1" customWidth="1"/>
    <col min="4" max="4" width="24.28515625" style="25" customWidth="1"/>
    <col min="5" max="5" width="18" style="25" customWidth="1"/>
    <col min="6" max="6" width="8" style="25" customWidth="1"/>
    <col min="7" max="7" width="12.5703125" style="25" customWidth="1"/>
    <col min="8" max="8" width="22.28515625" style="25" customWidth="1"/>
    <col min="9" max="9" width="16.5703125" style="25" customWidth="1"/>
    <col min="10" max="10" width="44.7109375" style="25" customWidth="1"/>
    <col min="11" max="11" width="11.28515625" style="25" bestFit="1" customWidth="1"/>
    <col min="12" max="12" width="22.85546875" style="25" customWidth="1"/>
    <col min="13" max="13" width="12.28515625" style="25" hidden="1" customWidth="1"/>
    <col min="14" max="14" width="12.42578125" style="25" hidden="1" customWidth="1"/>
    <col min="15" max="15" width="23.7109375" style="359" hidden="1" customWidth="1"/>
    <col min="16" max="16384" width="11.42578125" style="25"/>
  </cols>
  <sheetData>
    <row r="1" spans="1:15" ht="19.5">
      <c r="A1" s="141" t="s">
        <v>783</v>
      </c>
      <c r="B1" s="353"/>
      <c r="C1" s="354"/>
      <c r="D1" s="354"/>
      <c r="E1" s="355"/>
      <c r="F1" s="355"/>
      <c r="G1" s="353"/>
      <c r="H1" s="356"/>
      <c r="I1" s="357"/>
      <c r="J1" s="356"/>
      <c r="K1" s="356"/>
      <c r="L1" s="358"/>
    </row>
    <row r="2" spans="1:15" ht="6.75" customHeight="1">
      <c r="A2" s="142"/>
      <c r="B2" s="360"/>
      <c r="C2" s="361"/>
      <c r="D2" s="361"/>
      <c r="E2" s="362"/>
      <c r="F2" s="362"/>
      <c r="G2" s="360"/>
      <c r="H2" s="363"/>
      <c r="I2" s="364"/>
      <c r="J2" s="363"/>
      <c r="K2" s="363"/>
      <c r="L2" s="365"/>
    </row>
    <row r="3" spans="1:15" ht="19.5" thickBot="1">
      <c r="A3" s="143" t="s">
        <v>23</v>
      </c>
      <c r="B3" s="366"/>
      <c r="C3" s="367"/>
      <c r="D3" s="367"/>
      <c r="E3" s="367"/>
      <c r="F3" s="367"/>
      <c r="G3" s="367"/>
      <c r="H3" s="368"/>
      <c r="I3" s="368"/>
      <c r="J3" s="368"/>
      <c r="K3" s="204" t="s">
        <v>713</v>
      </c>
      <c r="L3" s="369" t="str">
        <f>'Bewertungsmatrix Allg. (I)'!K3</f>
        <v xml:space="preserve">bitte auswählen </v>
      </c>
    </row>
    <row r="4" spans="1:15" ht="15" customHeight="1">
      <c r="A4" s="370"/>
      <c r="B4" s="29"/>
    </row>
    <row r="5" spans="1:15" ht="17.25" thickBot="1">
      <c r="A5" s="371" t="s">
        <v>194</v>
      </c>
      <c r="B5" s="372" t="s">
        <v>725</v>
      </c>
    </row>
    <row r="6" spans="1:15" ht="16.5" thickBot="1">
      <c r="A6" s="882" t="s">
        <v>24</v>
      </c>
      <c r="B6" s="843"/>
      <c r="C6" s="374"/>
      <c r="D6" s="375"/>
      <c r="E6" s="373" t="s">
        <v>290</v>
      </c>
      <c r="F6" s="376"/>
      <c r="G6" s="843" t="s">
        <v>25</v>
      </c>
      <c r="H6" s="843"/>
      <c r="I6" s="377" t="s">
        <v>26</v>
      </c>
      <c r="J6" s="373" t="s">
        <v>27</v>
      </c>
      <c r="K6" s="378"/>
      <c r="L6" s="379" t="s">
        <v>27</v>
      </c>
    </row>
    <row r="7" spans="1:15" s="211" customFormat="1" ht="30" customHeight="1" outlineLevel="1">
      <c r="A7" s="884" t="s">
        <v>28</v>
      </c>
      <c r="B7" s="887" t="s">
        <v>231</v>
      </c>
      <c r="C7" s="380" t="s">
        <v>90</v>
      </c>
      <c r="D7" s="876" t="s">
        <v>215</v>
      </c>
      <c r="E7" s="381" t="s">
        <v>29</v>
      </c>
      <c r="F7" s="889" t="s">
        <v>34</v>
      </c>
      <c r="G7" s="876" t="s">
        <v>193</v>
      </c>
      <c r="H7" s="382" t="s">
        <v>30</v>
      </c>
      <c r="I7" s="878" t="s">
        <v>234</v>
      </c>
      <c r="J7" s="875" t="s">
        <v>232</v>
      </c>
      <c r="K7" s="383" t="s">
        <v>525</v>
      </c>
      <c r="L7" s="866" t="s">
        <v>538</v>
      </c>
      <c r="M7" s="25"/>
      <c r="N7" s="209" t="s">
        <v>638</v>
      </c>
      <c r="O7" s="210" t="s">
        <v>639</v>
      </c>
    </row>
    <row r="8" spans="1:15" s="211" customFormat="1" ht="33" customHeight="1" outlineLevel="1" thickBot="1">
      <c r="A8" s="885"/>
      <c r="B8" s="888"/>
      <c r="C8" s="384" t="s">
        <v>137</v>
      </c>
      <c r="D8" s="883"/>
      <c r="E8" s="212" t="s">
        <v>31</v>
      </c>
      <c r="F8" s="890"/>
      <c r="G8" s="877"/>
      <c r="H8" s="385" t="s">
        <v>230</v>
      </c>
      <c r="I8" s="879"/>
      <c r="J8" s="798"/>
      <c r="K8" s="214" t="s">
        <v>655</v>
      </c>
      <c r="L8" s="867"/>
      <c r="M8" s="25"/>
      <c r="N8" s="215" t="s">
        <v>637</v>
      </c>
      <c r="O8" s="216" t="s">
        <v>636</v>
      </c>
    </row>
    <row r="9" spans="1:15" s="323" customFormat="1" ht="30" customHeight="1" outlineLevel="2">
      <c r="A9" s="386" t="s">
        <v>210</v>
      </c>
      <c r="B9" s="387" t="s">
        <v>111</v>
      </c>
      <c r="C9" s="388"/>
      <c r="D9" s="388"/>
      <c r="E9" s="389"/>
      <c r="F9" s="390"/>
      <c r="G9" s="391"/>
      <c r="H9" s="392"/>
      <c r="I9" s="393"/>
      <c r="J9" s="394"/>
      <c r="K9" s="394"/>
      <c r="L9" s="347"/>
      <c r="M9" s="25"/>
      <c r="N9" s="395"/>
      <c r="O9" s="395"/>
    </row>
    <row r="10" spans="1:15" s="211" customFormat="1" ht="45" outlineLevel="2">
      <c r="A10" s="396" t="s">
        <v>0</v>
      </c>
      <c r="B10" s="397" t="s">
        <v>191</v>
      </c>
      <c r="C10" s="398"/>
      <c r="D10" s="311" t="s">
        <v>62</v>
      </c>
      <c r="E10" s="149">
        <v>1</v>
      </c>
      <c r="F10" s="399" t="s">
        <v>34</v>
      </c>
      <c r="G10" s="308">
        <v>0</v>
      </c>
      <c r="H10" s="104">
        <f>IF(AND(F10="K.O.",G10&lt;E10)+OR(K10="x"),0,1)</f>
        <v>0</v>
      </c>
      <c r="I10" s="341">
        <f t="shared" ref="I10:I11" si="0">IF(G10="NZ",0,H10*G10)</f>
        <v>0</v>
      </c>
      <c r="J10" s="309" t="str">
        <f>IF(G10="NZ","Kommentar obligatorisch!","")</f>
        <v/>
      </c>
      <c r="K10" s="400" t="str">
        <f>IF(G10="NZ","X","")</f>
        <v/>
      </c>
      <c r="L10" s="348" t="s">
        <v>587</v>
      </c>
      <c r="M10" s="25"/>
      <c r="N10" s="290">
        <f>IF(AND(G10="nz",K10=""),E10,0)</f>
        <v>0</v>
      </c>
      <c r="O10" s="655">
        <f>COUNTBLANK(J10) + COUNTIF(J10,"Kommentar obligatorisch!")</f>
        <v>1</v>
      </c>
    </row>
    <row r="11" spans="1:15" s="211" customFormat="1" ht="39.75" customHeight="1" outlineLevel="2">
      <c r="A11" s="762" t="s">
        <v>1</v>
      </c>
      <c r="B11" s="886" t="s">
        <v>196</v>
      </c>
      <c r="C11" s="401" t="s">
        <v>114</v>
      </c>
      <c r="D11" s="891" t="s">
        <v>248</v>
      </c>
      <c r="E11" s="402">
        <v>6</v>
      </c>
      <c r="F11" s="714" t="s">
        <v>34</v>
      </c>
      <c r="G11" s="880">
        <v>0</v>
      </c>
      <c r="H11" s="726">
        <f>IF(AND(F11="K.O.",G11&lt;5)+OR(K11="x"),0,1)</f>
        <v>0</v>
      </c>
      <c r="I11" s="872">
        <f t="shared" si="0"/>
        <v>0</v>
      </c>
      <c r="J11" s="747" t="str">
        <f>IF(G11="NZ","Kommentar obligatorisch!","")</f>
        <v/>
      </c>
      <c r="K11" s="767" t="str">
        <f t="shared" ref="K11" si="1">IF(G11="NZ","X","")</f>
        <v/>
      </c>
      <c r="L11" s="869" t="s">
        <v>587</v>
      </c>
      <c r="M11" s="25"/>
      <c r="N11" s="711">
        <f>IF(AND(G11="nz",K11=""),E11,0)</f>
        <v>0</v>
      </c>
      <c r="O11" s="856">
        <f>COUNTBLANK(J11) + COUNTIF(J11,"Kommentar obligatorisch!")</f>
        <v>1</v>
      </c>
    </row>
    <row r="12" spans="1:15" s="211" customFormat="1" ht="13.5" customHeight="1" outlineLevel="2">
      <c r="A12" s="764"/>
      <c r="B12" s="886"/>
      <c r="C12" s="401" t="s">
        <v>112</v>
      </c>
      <c r="D12" s="891"/>
      <c r="E12" s="404">
        <v>5</v>
      </c>
      <c r="F12" s="716"/>
      <c r="G12" s="880"/>
      <c r="H12" s="728"/>
      <c r="I12" s="872"/>
      <c r="J12" s="748"/>
      <c r="K12" s="739"/>
      <c r="L12" s="869"/>
      <c r="M12" s="25"/>
      <c r="N12" s="713"/>
      <c r="O12" s="856"/>
    </row>
    <row r="13" spans="1:15" s="211" customFormat="1" ht="22.5" outlineLevel="1">
      <c r="A13" s="336" t="s">
        <v>683</v>
      </c>
      <c r="B13" s="405" t="str">
        <f>B9</f>
        <v>Restabfallabfuhr</v>
      </c>
      <c r="C13" s="349"/>
      <c r="D13" s="406" t="s">
        <v>88</v>
      </c>
      <c r="E13" s="342">
        <f>E11+E10</f>
        <v>7</v>
      </c>
      <c r="F13" s="407"/>
      <c r="G13" s="342"/>
      <c r="H13" s="342">
        <f>COUNTIF(H10:H12,"0")</f>
        <v>2</v>
      </c>
      <c r="I13" s="342">
        <f>SUM(I10:I12)</f>
        <v>0</v>
      </c>
      <c r="J13" s="349"/>
      <c r="K13" s="349"/>
      <c r="L13" s="349"/>
      <c r="M13" s="25"/>
      <c r="N13" s="408"/>
      <c r="O13" s="409"/>
    </row>
    <row r="14" spans="1:15" s="323" customFormat="1" ht="44.25" customHeight="1" outlineLevel="2">
      <c r="A14" s="410" t="s">
        <v>189</v>
      </c>
      <c r="B14" s="411" t="s">
        <v>285</v>
      </c>
      <c r="C14" s="412"/>
      <c r="D14" s="412"/>
      <c r="E14" s="413"/>
      <c r="F14" s="414"/>
      <c r="G14" s="415"/>
      <c r="H14" s="343"/>
      <c r="I14" s="344"/>
      <c r="J14" s="416"/>
      <c r="K14" s="416"/>
      <c r="L14" s="350"/>
      <c r="M14" s="25"/>
      <c r="N14" s="417"/>
      <c r="O14" s="417"/>
    </row>
    <row r="15" spans="1:15" s="211" customFormat="1" ht="24" customHeight="1" outlineLevel="2">
      <c r="A15" s="762" t="s">
        <v>3</v>
      </c>
      <c r="B15" s="892" t="s">
        <v>588</v>
      </c>
      <c r="C15" s="418" t="s">
        <v>589</v>
      </c>
      <c r="D15" s="881" t="s">
        <v>284</v>
      </c>
      <c r="E15" s="419">
        <v>2</v>
      </c>
      <c r="F15" s="714" t="s">
        <v>34</v>
      </c>
      <c r="G15" s="870">
        <v>0</v>
      </c>
      <c r="H15" s="732">
        <f>IF(AND(F15="K.O.",G15&lt;1)+OR(K15="x"),0,1)</f>
        <v>0</v>
      </c>
      <c r="I15" s="872">
        <f t="shared" ref="I15" si="2">IF(G15="NZ",0,H15*G15)</f>
        <v>0</v>
      </c>
      <c r="J15" s="873" t="str">
        <f>IF(G15="NZ","Kommentar obligatorisch!","")</f>
        <v/>
      </c>
      <c r="K15" s="767" t="str">
        <f>IF(G15="NZ","X","")</f>
        <v/>
      </c>
      <c r="L15" s="868" t="s">
        <v>197</v>
      </c>
      <c r="M15" s="25"/>
      <c r="N15" s="711">
        <f>IF(AND(G15="nz",K15=""),E15,0)</f>
        <v>0</v>
      </c>
      <c r="O15" s="856">
        <f>COUNTBLANK(J15) + COUNTIF(J15,"Kommentar obligatorisch!")</f>
        <v>1</v>
      </c>
    </row>
    <row r="16" spans="1:15" s="211" customFormat="1" ht="29.25" customHeight="1" outlineLevel="2">
      <c r="A16" s="764"/>
      <c r="B16" s="893"/>
      <c r="C16" s="418" t="s">
        <v>590</v>
      </c>
      <c r="D16" s="881"/>
      <c r="E16" s="420">
        <v>1</v>
      </c>
      <c r="F16" s="716"/>
      <c r="G16" s="871"/>
      <c r="H16" s="725"/>
      <c r="I16" s="872"/>
      <c r="J16" s="874"/>
      <c r="K16" s="738"/>
      <c r="L16" s="868"/>
      <c r="M16" s="25"/>
      <c r="N16" s="713"/>
      <c r="O16" s="856"/>
    </row>
    <row r="17" spans="1:15" s="211" customFormat="1" ht="23.25" outlineLevel="1" thickBot="1">
      <c r="A17" s="421" t="s">
        <v>684</v>
      </c>
      <c r="B17" s="422" t="str">
        <f>B14</f>
        <v>Sperrmülltaxe</v>
      </c>
      <c r="C17" s="423"/>
      <c r="D17" s="424" t="s">
        <v>88</v>
      </c>
      <c r="E17" s="345">
        <f>SUM(E15)</f>
        <v>2</v>
      </c>
      <c r="F17" s="345"/>
      <c r="G17" s="345"/>
      <c r="H17" s="345">
        <f>COUNTIF(H15,"0")</f>
        <v>1</v>
      </c>
      <c r="I17" s="345">
        <f>SUM(I15:I16)</f>
        <v>0</v>
      </c>
      <c r="J17" s="425"/>
      <c r="K17" s="425"/>
      <c r="L17" s="351"/>
      <c r="M17" s="25"/>
      <c r="N17" s="408"/>
      <c r="O17" s="409"/>
    </row>
    <row r="18" spans="1:15" ht="44.25" customHeight="1" thickBot="1">
      <c r="A18" s="426" t="s">
        <v>211</v>
      </c>
      <c r="B18" s="322" t="str">
        <f>B5</f>
        <v>Abfallbeseitigung</v>
      </c>
      <c r="C18" s="746" t="s">
        <v>277</v>
      </c>
      <c r="D18" s="746"/>
      <c r="E18" s="346">
        <f>E17+E13-N18</f>
        <v>9</v>
      </c>
      <c r="F18" s="99">
        <f>COUNTIF(F10:F16,"K.O.")</f>
        <v>3</v>
      </c>
      <c r="G18" s="99">
        <f>COUNTIF(G10:G16,"NZ")</f>
        <v>0</v>
      </c>
      <c r="H18" s="99">
        <f>H17+H13</f>
        <v>3</v>
      </c>
      <c r="I18" s="346">
        <f>I17+I13</f>
        <v>0</v>
      </c>
      <c r="J18" s="427">
        <f>O19-O18</f>
        <v>0</v>
      </c>
      <c r="K18" s="427"/>
      <c r="L18" s="352"/>
      <c r="M18" s="428" t="s">
        <v>21</v>
      </c>
      <c r="N18" s="429">
        <f>SUM(N9:N17)</f>
        <v>0</v>
      </c>
      <c r="O18" s="430">
        <f>SUM(O10:O16)</f>
        <v>3</v>
      </c>
    </row>
    <row r="19" spans="1:15">
      <c r="A19" s="431"/>
      <c r="B19" s="432"/>
      <c r="C19" s="432"/>
      <c r="D19" s="432"/>
      <c r="E19" s="433" t="s">
        <v>666</v>
      </c>
      <c r="F19" s="433" t="s">
        <v>245</v>
      </c>
      <c r="G19" s="433" t="s">
        <v>239</v>
      </c>
      <c r="H19" s="433" t="s">
        <v>246</v>
      </c>
      <c r="I19" s="433" t="s">
        <v>21</v>
      </c>
      <c r="J19" s="434" t="s">
        <v>278</v>
      </c>
      <c r="K19" s="435"/>
      <c r="L19" s="436"/>
      <c r="N19" s="437" t="s">
        <v>672</v>
      </c>
      <c r="O19" s="438">
        <v>3</v>
      </c>
    </row>
    <row r="20" spans="1:15" ht="14.25" thickBot="1"/>
    <row r="21" spans="1:15" ht="17.25" thickTop="1" thickBot="1">
      <c r="A21" s="28"/>
      <c r="B21" s="27"/>
      <c r="H21" s="439" t="s">
        <v>134</v>
      </c>
      <c r="I21" s="440">
        <f>I18</f>
        <v>0</v>
      </c>
    </row>
    <row r="22" spans="1:15" ht="14.25" thickTop="1"/>
    <row r="23" spans="1:15">
      <c r="A23" s="17" t="s">
        <v>89</v>
      </c>
      <c r="B23" s="441" t="s">
        <v>116</v>
      </c>
      <c r="I23" s="442"/>
      <c r="N23" s="443"/>
    </row>
    <row r="24" spans="1:15">
      <c r="A24" s="17"/>
      <c r="B24" s="12" t="s">
        <v>117</v>
      </c>
    </row>
    <row r="25" spans="1:15">
      <c r="A25" s="17"/>
      <c r="B25" s="12" t="s">
        <v>118</v>
      </c>
    </row>
    <row r="26" spans="1:15">
      <c r="A26" s="17"/>
      <c r="B26" s="12" t="s">
        <v>119</v>
      </c>
    </row>
    <row r="27" spans="1:15">
      <c r="A27" s="17"/>
      <c r="B27" s="12" t="s">
        <v>120</v>
      </c>
    </row>
    <row r="28" spans="1:15">
      <c r="A28" s="17"/>
      <c r="B28" s="12" t="s">
        <v>128</v>
      </c>
    </row>
    <row r="29" spans="1:15">
      <c r="A29" s="17"/>
      <c r="B29" s="441" t="s">
        <v>121</v>
      </c>
    </row>
    <row r="30" spans="1:15">
      <c r="A30" s="17"/>
      <c r="B30" s="12" t="s">
        <v>122</v>
      </c>
    </row>
    <row r="31" spans="1:15">
      <c r="A31" s="17"/>
      <c r="B31" s="12" t="s">
        <v>123</v>
      </c>
    </row>
    <row r="32" spans="1:15">
      <c r="A32" s="17"/>
      <c r="B32" s="12" t="s">
        <v>124</v>
      </c>
    </row>
    <row r="33" spans="1:2">
      <c r="A33" s="17"/>
      <c r="B33" s="12" t="s">
        <v>125</v>
      </c>
    </row>
    <row r="34" spans="1:2">
      <c r="A34" s="17"/>
      <c r="B34" s="12" t="s">
        <v>126</v>
      </c>
    </row>
    <row r="35" spans="1:2">
      <c r="A35" s="17"/>
      <c r="B35" s="444" t="s">
        <v>127</v>
      </c>
    </row>
    <row r="36" spans="1:2">
      <c r="A36" s="17"/>
      <c r="B36" s="445" t="s">
        <v>673</v>
      </c>
    </row>
  </sheetData>
  <sheetProtection algorithmName="SHA-512" hashValue="coEt5LtQzdLvHWDUZmn/edPxCWkZFruXLAuPu1Jpc+xafMLKycfx7i+0PNBBFTM/6noo+zCdxcahGLWYpiO3Uw==" saltValue="HrZfT/GuYYohlICL3BctSg==" spinCount="100000" sheet="1" pivotTables="0"/>
  <mergeCells count="35">
    <mergeCell ref="O11:O12"/>
    <mergeCell ref="O15:O16"/>
    <mergeCell ref="C18:D18"/>
    <mergeCell ref="D11:D12"/>
    <mergeCell ref="B15:B16"/>
    <mergeCell ref="J11:J12"/>
    <mergeCell ref="I11:I12"/>
    <mergeCell ref="K15:K16"/>
    <mergeCell ref="K11:K12"/>
    <mergeCell ref="N11:N12"/>
    <mergeCell ref="N15:N16"/>
    <mergeCell ref="G6:H6"/>
    <mergeCell ref="F15:F16"/>
    <mergeCell ref="D15:D16"/>
    <mergeCell ref="A6:B6"/>
    <mergeCell ref="D7:D8"/>
    <mergeCell ref="A7:A8"/>
    <mergeCell ref="B11:B12"/>
    <mergeCell ref="B7:B8"/>
    <mergeCell ref="A11:A12"/>
    <mergeCell ref="A15:A16"/>
    <mergeCell ref="F11:F12"/>
    <mergeCell ref="F7:F8"/>
    <mergeCell ref="L7:L8"/>
    <mergeCell ref="L15:L16"/>
    <mergeCell ref="L11:L12"/>
    <mergeCell ref="G15:G16"/>
    <mergeCell ref="H15:H16"/>
    <mergeCell ref="I15:I16"/>
    <mergeCell ref="J15:J16"/>
    <mergeCell ref="J7:J8"/>
    <mergeCell ref="G7:G8"/>
    <mergeCell ref="I7:I8"/>
    <mergeCell ref="G11:G12"/>
    <mergeCell ref="H11:H12"/>
  </mergeCells>
  <phoneticPr fontId="2" type="noConversion"/>
  <conditionalFormatting sqref="G10">
    <cfRule type="containsText" dxfId="92" priority="116" operator="containsText" text="nz">
      <formula>NOT(ISERROR(SEARCH("nz",G10)))</formula>
    </cfRule>
    <cfRule type="cellIs" dxfId="91" priority="117" operator="equal">
      <formula>0</formula>
    </cfRule>
  </conditionalFormatting>
  <conditionalFormatting sqref="H10:H11">
    <cfRule type="cellIs" dxfId="90" priority="114" operator="between">
      <formula>1</formula>
      <formula>15</formula>
    </cfRule>
    <cfRule type="cellIs" dxfId="89" priority="115" operator="equal">
      <formula>0</formula>
    </cfRule>
  </conditionalFormatting>
  <conditionalFormatting sqref="G11">
    <cfRule type="containsText" dxfId="88" priority="68" operator="containsText" text="nz">
      <formula>NOT(ISERROR(SEARCH("nz",G11)))</formula>
    </cfRule>
    <cfRule type="cellIs" dxfId="87" priority="69" operator="equal">
      <formula>0</formula>
    </cfRule>
  </conditionalFormatting>
  <conditionalFormatting sqref="J15:J16">
    <cfRule type="containsText" dxfId="86" priority="21" operator="containsText" text="Kommentar obligatorisch!">
      <formula>NOT(ISERROR(SEARCH("Kommentar obligatorisch!",J15)))</formula>
    </cfRule>
  </conditionalFormatting>
  <conditionalFormatting sqref="J15">
    <cfRule type="containsText" dxfId="85" priority="20" operator="containsText" text="Kommentar fehlt!">
      <formula>NOT(ISERROR(SEARCH("Kommentar fehlt!",J15)))</formula>
    </cfRule>
  </conditionalFormatting>
  <conditionalFormatting sqref="J10">
    <cfRule type="containsText" dxfId="84" priority="10" operator="containsText" text="Kommentar obligatorisch!">
      <formula>NOT(ISERROR(SEARCH("Kommentar obligatorisch!",J10)))</formula>
    </cfRule>
    <cfRule type="containsText" dxfId="83" priority="11" operator="containsText" text="Kommentar optional">
      <formula>NOT(ISERROR(SEARCH("Kommentar optional",J10)))</formula>
    </cfRule>
    <cfRule type="cellIs" dxfId="82" priority="12" operator="equal">
      <formula>$K$11</formula>
    </cfRule>
    <cfRule type="containsText" dxfId="81" priority="13" operator="containsText" text="Kommentar obligatorisch">
      <formula>NOT(ISERROR(SEARCH("Kommentar obligatorisch",J10)))</formula>
    </cfRule>
    <cfRule type="containsText" dxfId="80" priority="14" operator="containsText" text="Kommentar fehlt!">
      <formula>NOT(ISERROR(SEARCH("Kommentar fehlt!",J10)))</formula>
    </cfRule>
  </conditionalFormatting>
  <conditionalFormatting sqref="J11">
    <cfRule type="containsText" dxfId="79" priority="5" operator="containsText" text="Kommentar obligatorisch!">
      <formula>NOT(ISERROR(SEARCH("Kommentar obligatorisch!",J11)))</formula>
    </cfRule>
    <cfRule type="containsText" dxfId="78" priority="6" operator="containsText" text="Kommentar optional">
      <formula>NOT(ISERROR(SEARCH("Kommentar optional",J11)))</formula>
    </cfRule>
    <cfRule type="cellIs" dxfId="77" priority="7" operator="equal">
      <formula>$K$11</formula>
    </cfRule>
    <cfRule type="containsText" dxfId="76" priority="8" operator="containsText" text="Kommentar obligatorisch">
      <formula>NOT(ISERROR(SEARCH("Kommentar obligatorisch",J11)))</formula>
    </cfRule>
    <cfRule type="containsText" dxfId="75" priority="9" operator="containsText" text="Kommentar fehlt!">
      <formula>NOT(ISERROR(SEARCH("Kommentar fehlt!",J11)))</formula>
    </cfRule>
  </conditionalFormatting>
  <conditionalFormatting sqref="H15">
    <cfRule type="cellIs" dxfId="74" priority="3" operator="between">
      <formula>1</formula>
      <formula>15</formula>
    </cfRule>
    <cfRule type="cellIs" dxfId="73" priority="4" operator="equal">
      <formula>0</formula>
    </cfRule>
  </conditionalFormatting>
  <conditionalFormatting sqref="G15">
    <cfRule type="containsText" dxfId="72" priority="1" operator="containsText" text="nz">
      <formula>NOT(ISERROR(SEARCH("nz",G15)))</formula>
    </cfRule>
    <cfRule type="cellIs" dxfId="71" priority="2" operator="equal">
      <formula>0</formula>
    </cfRule>
  </conditionalFormatting>
  <pageMargins left="0.78740157480314965" right="0.51181102362204722" top="1.1811023622047245" bottom="0.78740157480314965" header="0.78740157480314965" footer="0.31496062992125984"/>
  <pageSetup paperSize="8" orientation="landscape" r:id="rId1"/>
  <headerFooter>
    <oddHeader>&amp;C&amp;"Times New Roman,Fett"Bewertungsmatrix</oddHead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Auswertungsgrundlage!$N$35:$N$37</xm:f>
          </x14:formula1>
          <xm:sqref>G10</xm:sqref>
        </x14:dataValidation>
        <x14:dataValidation type="list" allowBlank="1" showInputMessage="1" showErrorMessage="1" xr:uid="{00000000-0002-0000-0200-000001000000}">
          <x14:formula1>
            <xm:f>Auswertungsgrundlage!$L$47:$L$50</xm:f>
          </x14:formula1>
          <xm:sqref>G11:G12</xm:sqref>
        </x14:dataValidation>
        <x14:dataValidation type="list" allowBlank="1" showInputMessage="1" showErrorMessage="1" xr:uid="{00000000-0002-0000-0200-000002000000}">
          <x14:formula1>
            <xm:f>Auswertungsgrundlage!$F$35:$F$38</xm:f>
          </x14:formula1>
          <xm:sqref>G15:G16</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9966FF"/>
    <pageSetUpPr fitToPage="1"/>
  </sheetPr>
  <dimension ref="A1:Y45"/>
  <sheetViews>
    <sheetView showGridLines="0" zoomScale="70" zoomScaleNormal="70" workbookViewId="0"/>
  </sheetViews>
  <sheetFormatPr defaultColWidth="11.42578125" defaultRowHeight="15.75" outlineLevelRow="2"/>
  <cols>
    <col min="1" max="1" width="13.85546875" style="19" customWidth="1"/>
    <col min="2" max="2" width="60.5703125" style="20" customWidth="1"/>
    <col min="3" max="3" width="18.42578125" style="18" customWidth="1"/>
    <col min="4" max="4" width="19.7109375" style="18" customWidth="1"/>
    <col min="5" max="5" width="6.85546875" style="18" customWidth="1"/>
    <col min="6" max="6" width="13.28515625" style="18" customWidth="1"/>
    <col min="7" max="7" width="20.7109375" style="18" customWidth="1"/>
    <col min="8" max="8" width="17.7109375" style="18" customWidth="1"/>
    <col min="9" max="9" width="49.140625" style="18" customWidth="1"/>
    <col min="10" max="10" width="11.28515625" style="18" bestFit="1" customWidth="1"/>
    <col min="11" max="11" width="27.85546875" style="18" customWidth="1"/>
    <col min="12" max="13" width="11.42578125" style="18" hidden="1" customWidth="1"/>
    <col min="14" max="14" width="26.42578125" style="18" hidden="1" customWidth="1"/>
    <col min="15" max="25" width="11.42578125" style="651"/>
    <col min="26" max="16384" width="11.42578125" style="18"/>
  </cols>
  <sheetData>
    <row r="1" spans="1:25" ht="19.5">
      <c r="A1" s="141" t="s">
        <v>783</v>
      </c>
      <c r="B1" s="354"/>
      <c r="C1" s="88"/>
      <c r="D1" s="88"/>
      <c r="E1" s="88"/>
      <c r="F1" s="88"/>
      <c r="G1" s="88"/>
      <c r="H1" s="88"/>
      <c r="I1" s="88"/>
      <c r="J1" s="88"/>
      <c r="K1" s="89"/>
    </row>
    <row r="2" spans="1:25" ht="12" customHeight="1">
      <c r="A2" s="142"/>
      <c r="B2" s="361"/>
      <c r="C2" s="90"/>
      <c r="D2" s="90"/>
      <c r="E2" s="90"/>
      <c r="F2" s="90"/>
      <c r="G2" s="90"/>
      <c r="H2" s="90"/>
      <c r="I2" s="90"/>
      <c r="J2" s="90"/>
      <c r="K2" s="91"/>
    </row>
    <row r="3" spans="1:25" ht="19.5" thickBot="1">
      <c r="A3" s="143" t="s">
        <v>23</v>
      </c>
      <c r="B3" s="367"/>
      <c r="C3" s="92"/>
      <c r="D3" s="92"/>
      <c r="E3" s="92"/>
      <c r="F3" s="92"/>
      <c r="G3" s="92"/>
      <c r="H3" s="92"/>
      <c r="I3" s="447"/>
      <c r="J3" s="204" t="s">
        <v>714</v>
      </c>
      <c r="K3" s="448" t="str">
        <f>'Bewertungsmatrix Allg. (I)'!K3</f>
        <v xml:space="preserve">bitte auswählen </v>
      </c>
    </row>
    <row r="4" spans="1:25">
      <c r="B4" s="25"/>
    </row>
    <row r="5" spans="1:25" ht="17.25" thickBot="1">
      <c r="A5" s="32" t="s">
        <v>212</v>
      </c>
      <c r="B5" s="32" t="s">
        <v>145</v>
      </c>
      <c r="C5" s="29"/>
      <c r="D5" s="31"/>
      <c r="E5" s="31"/>
    </row>
    <row r="6" spans="1:25" ht="17.25" thickBot="1">
      <c r="A6" s="449" t="s">
        <v>24</v>
      </c>
      <c r="B6" s="450"/>
      <c r="C6" s="376"/>
      <c r="D6" s="373" t="s">
        <v>290</v>
      </c>
      <c r="E6" s="376"/>
      <c r="F6" s="843" t="s">
        <v>25</v>
      </c>
      <c r="G6" s="843"/>
      <c r="H6" s="377" t="s">
        <v>26</v>
      </c>
      <c r="I6" s="451" t="s">
        <v>27</v>
      </c>
      <c r="J6" s="451"/>
      <c r="K6" s="379"/>
    </row>
    <row r="7" spans="1:25" ht="45">
      <c r="A7" s="900" t="s">
        <v>28</v>
      </c>
      <c r="B7" s="807" t="s">
        <v>233</v>
      </c>
      <c r="C7" s="901" t="s">
        <v>33</v>
      </c>
      <c r="D7" s="452" t="s">
        <v>29</v>
      </c>
      <c r="E7" s="716" t="s">
        <v>34</v>
      </c>
      <c r="F7" s="895" t="s">
        <v>193</v>
      </c>
      <c r="G7" s="452" t="s">
        <v>30</v>
      </c>
      <c r="H7" s="797" t="s">
        <v>234</v>
      </c>
      <c r="I7" s="878" t="s">
        <v>232</v>
      </c>
      <c r="J7" s="453" t="s">
        <v>525</v>
      </c>
      <c r="K7" s="454" t="s">
        <v>163</v>
      </c>
      <c r="M7" s="209" t="s">
        <v>638</v>
      </c>
      <c r="N7" s="210" t="s">
        <v>639</v>
      </c>
    </row>
    <row r="8" spans="1:25" ht="68.25" thickBot="1">
      <c r="A8" s="686"/>
      <c r="B8" s="688"/>
      <c r="C8" s="690"/>
      <c r="D8" s="212" t="s">
        <v>31</v>
      </c>
      <c r="E8" s="692"/>
      <c r="F8" s="896"/>
      <c r="G8" s="385" t="s">
        <v>230</v>
      </c>
      <c r="H8" s="845"/>
      <c r="I8" s="894"/>
      <c r="J8" s="214" t="s">
        <v>655</v>
      </c>
      <c r="K8" s="455" t="s">
        <v>540</v>
      </c>
      <c r="M8" s="215" t="s">
        <v>637</v>
      </c>
      <c r="N8" s="216" t="s">
        <v>636</v>
      </c>
    </row>
    <row r="9" spans="1:25" s="2" customFormat="1" ht="15" outlineLevel="1">
      <c r="A9" s="456">
        <v>1</v>
      </c>
      <c r="B9" s="491" t="s">
        <v>185</v>
      </c>
      <c r="C9" s="457"/>
      <c r="D9" s="458"/>
      <c r="E9" s="458"/>
      <c r="F9" s="459"/>
      <c r="G9" s="460"/>
      <c r="H9" s="460"/>
      <c r="I9" s="460"/>
      <c r="J9" s="460"/>
      <c r="K9" s="460"/>
      <c r="L9" s="2" t="e">
        <f>+L9:M23M9:L9:L20</f>
        <v>#NAME?</v>
      </c>
      <c r="M9" s="460"/>
      <c r="N9" s="460"/>
      <c r="O9" s="652"/>
      <c r="P9" s="652"/>
      <c r="Q9" s="652"/>
      <c r="R9" s="652"/>
      <c r="S9" s="652"/>
      <c r="T9" s="652"/>
      <c r="U9" s="652"/>
      <c r="V9" s="652"/>
      <c r="W9" s="652"/>
      <c r="X9" s="652"/>
      <c r="Y9" s="652"/>
    </row>
    <row r="10" spans="1:25" s="2" customFormat="1" ht="54" outlineLevel="2">
      <c r="A10" s="461" t="s">
        <v>0</v>
      </c>
      <c r="B10" s="462" t="s">
        <v>726</v>
      </c>
      <c r="C10" s="4"/>
      <c r="D10" s="5"/>
      <c r="E10" s="5"/>
      <c r="F10" s="5"/>
      <c r="G10" s="5"/>
      <c r="H10" s="5"/>
      <c r="I10" s="5"/>
      <c r="J10" s="5"/>
      <c r="K10" s="463" t="s">
        <v>195</v>
      </c>
      <c r="L10" s="464"/>
      <c r="M10" s="5"/>
      <c r="N10" s="5"/>
      <c r="O10" s="652"/>
      <c r="P10" s="652"/>
      <c r="Q10" s="652"/>
      <c r="R10" s="652"/>
      <c r="S10" s="652"/>
      <c r="T10" s="652"/>
      <c r="U10" s="652"/>
      <c r="V10" s="652"/>
      <c r="W10" s="652"/>
      <c r="X10" s="652"/>
      <c r="Y10" s="652"/>
    </row>
    <row r="11" spans="1:25" s="2" customFormat="1" ht="40.5" outlineLevel="2">
      <c r="A11" s="396" t="s">
        <v>35</v>
      </c>
      <c r="B11" s="256" t="s">
        <v>736</v>
      </c>
      <c r="C11" s="902" t="s">
        <v>249</v>
      </c>
      <c r="D11" s="9">
        <v>1</v>
      </c>
      <c r="E11" s="399" t="s">
        <v>34</v>
      </c>
      <c r="F11" s="308">
        <v>0</v>
      </c>
      <c r="G11" s="104">
        <f>IF(AND(E11="K.O.",F11&lt;D11)+OR(J11="x"),0,1)</f>
        <v>0</v>
      </c>
      <c r="H11" s="341">
        <f t="shared" ref="H11" si="0">IF(F11="NZ",0,G11*F11)</f>
        <v>0</v>
      </c>
      <c r="I11" s="650" t="str">
        <f>IF(F11="NZ","Kommentar obligatorisch!","")</f>
        <v/>
      </c>
      <c r="J11" s="400" t="str">
        <f t="shared" ref="J11:J12" si="1">IF(F11="NZ","X","")</f>
        <v/>
      </c>
      <c r="K11" s="465" t="s">
        <v>186</v>
      </c>
      <c r="L11" s="464"/>
      <c r="M11" s="290">
        <f>IF(AND(F11="nz",J11=""),D11,0)</f>
        <v>0</v>
      </c>
      <c r="N11" s="655">
        <f>COUNTBLANK(I11) + COUNTIF(I11,"Kommentar obligatorisch!")</f>
        <v>1</v>
      </c>
      <c r="O11" s="653"/>
      <c r="P11" s="652"/>
      <c r="Q11" s="652"/>
      <c r="R11" s="652"/>
      <c r="S11" s="652"/>
      <c r="T11" s="652"/>
      <c r="U11" s="652"/>
      <c r="V11" s="652"/>
      <c r="W11" s="652"/>
      <c r="X11" s="652"/>
      <c r="Y11" s="652"/>
    </row>
    <row r="12" spans="1:25" s="2" customFormat="1" ht="45.75" customHeight="1" outlineLevel="2">
      <c r="A12" s="466" t="s">
        <v>36</v>
      </c>
      <c r="B12" s="256" t="s">
        <v>737</v>
      </c>
      <c r="C12" s="903"/>
      <c r="D12" s="9">
        <v>1</v>
      </c>
      <c r="E12" s="9"/>
      <c r="F12" s="308">
        <v>0</v>
      </c>
      <c r="G12" s="104">
        <f>IF(AND(E12="K.O.",F12&lt;D12),0,1)</f>
        <v>1</v>
      </c>
      <c r="H12" s="341">
        <f>IF(F12="NZ",0,G12*F12)</f>
        <v>0</v>
      </c>
      <c r="I12" s="650" t="str">
        <f>IF(F12="NZ","Kommentar obligatorisch!","")</f>
        <v/>
      </c>
      <c r="J12" s="400" t="str">
        <f t="shared" si="1"/>
        <v/>
      </c>
      <c r="K12" s="465" t="s">
        <v>187</v>
      </c>
      <c r="L12" s="464"/>
      <c r="M12" s="290">
        <f>IF(AND(F12="nz",J12=""),D12,0)</f>
        <v>0</v>
      </c>
      <c r="N12" s="655">
        <f>COUNTBLANK(I12) + COUNTIF(I12,"Kommentar obligatorisch!")</f>
        <v>1</v>
      </c>
      <c r="O12" s="653"/>
      <c r="P12" s="652"/>
      <c r="Q12" s="652"/>
      <c r="R12" s="652"/>
      <c r="S12" s="652"/>
      <c r="T12" s="652"/>
      <c r="U12" s="652"/>
      <c r="V12" s="652"/>
      <c r="W12" s="652"/>
      <c r="X12" s="652"/>
      <c r="Y12" s="652"/>
    </row>
    <row r="13" spans="1:25" s="2" customFormat="1" ht="27" outlineLevel="1">
      <c r="A13" s="468" t="s">
        <v>685</v>
      </c>
      <c r="B13" s="405" t="str">
        <f>B9</f>
        <v>Kosten</v>
      </c>
      <c r="C13" s="407" t="s">
        <v>88</v>
      </c>
      <c r="D13" s="342">
        <f>SUM(D11:D12)</f>
        <v>2</v>
      </c>
      <c r="E13" s="342"/>
      <c r="F13" s="342">
        <f>COUNTIF(F11:F12,"NZ")</f>
        <v>0</v>
      </c>
      <c r="G13" s="342">
        <f>COUNTIF(G11:G12,"0")</f>
        <v>1</v>
      </c>
      <c r="H13" s="342">
        <f>SUM(H11:H12)</f>
        <v>0</v>
      </c>
      <c r="I13" s="469"/>
      <c r="J13" s="469"/>
      <c r="K13" s="470"/>
      <c r="L13" s="464"/>
      <c r="M13" s="469"/>
      <c r="N13" s="671"/>
      <c r="O13" s="653"/>
      <c r="P13" s="652"/>
      <c r="Q13" s="652"/>
      <c r="R13" s="652"/>
      <c r="S13" s="652"/>
      <c r="T13" s="652"/>
      <c r="U13" s="652"/>
      <c r="V13" s="652"/>
      <c r="W13" s="652"/>
      <c r="X13" s="652"/>
      <c r="Y13" s="652"/>
    </row>
    <row r="14" spans="1:25" s="2" customFormat="1" ht="40.5" outlineLevel="2">
      <c r="A14" s="471">
        <v>2</v>
      </c>
      <c r="B14" s="471" t="s">
        <v>727</v>
      </c>
      <c r="C14" s="472"/>
      <c r="D14" s="473"/>
      <c r="E14" s="473"/>
      <c r="F14" s="473"/>
      <c r="G14" s="473"/>
      <c r="H14" s="473"/>
      <c r="I14" s="473"/>
      <c r="J14" s="473"/>
      <c r="K14" s="474"/>
      <c r="L14" s="464"/>
      <c r="M14" s="473"/>
      <c r="N14" s="672"/>
      <c r="O14" s="653"/>
      <c r="P14" s="652"/>
      <c r="Q14" s="652"/>
      <c r="R14" s="652"/>
      <c r="S14" s="652"/>
      <c r="T14" s="652"/>
      <c r="U14" s="652"/>
      <c r="V14" s="652"/>
      <c r="W14" s="652"/>
      <c r="X14" s="652"/>
      <c r="Y14" s="652"/>
    </row>
    <row r="15" spans="1:25" s="2" customFormat="1" ht="27" outlineLevel="2">
      <c r="A15" s="461" t="s">
        <v>3</v>
      </c>
      <c r="B15" s="3" t="s">
        <v>745</v>
      </c>
      <c r="C15" s="4"/>
      <c r="D15" s="4"/>
      <c r="E15" s="4"/>
      <c r="F15" s="4"/>
      <c r="G15" s="4"/>
      <c r="H15" s="4"/>
      <c r="I15" s="4"/>
      <c r="J15" s="4"/>
      <c r="K15" s="3"/>
      <c r="L15" s="464"/>
      <c r="M15" s="4"/>
      <c r="N15" s="670"/>
      <c r="O15" s="653"/>
      <c r="P15" s="652"/>
      <c r="Q15" s="652"/>
      <c r="R15" s="652"/>
      <c r="S15" s="652"/>
      <c r="T15" s="652"/>
      <c r="U15" s="652"/>
      <c r="V15" s="652"/>
      <c r="W15" s="652"/>
      <c r="X15" s="652"/>
      <c r="Y15" s="652"/>
    </row>
    <row r="16" spans="1:25" s="2" customFormat="1" ht="67.5" outlineLevel="2">
      <c r="A16" s="466" t="s">
        <v>41</v>
      </c>
      <c r="B16" s="475" t="s">
        <v>738</v>
      </c>
      <c r="C16" s="902" t="s">
        <v>250</v>
      </c>
      <c r="D16" s="9">
        <v>1</v>
      </c>
      <c r="E16" s="9"/>
      <c r="F16" s="308">
        <v>0</v>
      </c>
      <c r="G16" s="104">
        <f>IF(AND(E16="K.O.",F16&lt;D16),0,1)</f>
        <v>1</v>
      </c>
      <c r="H16" s="341">
        <f>IF(F16="NZ",0,G16*F16)</f>
        <v>0</v>
      </c>
      <c r="I16" s="650" t="str">
        <f>IF(F16="NZ","Kommentar obligatorisch!","")</f>
        <v/>
      </c>
      <c r="J16" s="400" t="str">
        <f>IF(F16="NZ","X","")</f>
        <v/>
      </c>
      <c r="K16" s="476" t="s">
        <v>207</v>
      </c>
      <c r="L16" s="464"/>
      <c r="M16" s="290">
        <f>IF(AND(F16="nz",J16=""),D16,0)</f>
        <v>0</v>
      </c>
      <c r="N16" s="655">
        <f>COUNTBLANK(I16) + COUNTIF(I16,"Kommentar obligatorisch!")</f>
        <v>1</v>
      </c>
      <c r="O16" s="653"/>
      <c r="P16" s="652"/>
      <c r="Q16" s="652"/>
      <c r="R16" s="652"/>
      <c r="S16" s="652"/>
      <c r="T16" s="652"/>
      <c r="U16" s="652"/>
      <c r="V16" s="652"/>
      <c r="W16" s="652"/>
      <c r="X16" s="652"/>
      <c r="Y16" s="652"/>
    </row>
    <row r="17" spans="1:25" s="2" customFormat="1" ht="27" outlineLevel="2">
      <c r="A17" s="466" t="s">
        <v>42</v>
      </c>
      <c r="B17" s="475" t="s">
        <v>624</v>
      </c>
      <c r="C17" s="903"/>
      <c r="D17" s="9">
        <v>1</v>
      </c>
      <c r="E17" s="9"/>
      <c r="F17" s="308">
        <v>0</v>
      </c>
      <c r="G17" s="104">
        <f>IF(AND(E17="K.O.",F17&lt;D17),0,1)</f>
        <v>1</v>
      </c>
      <c r="H17" s="341">
        <f>IF(F17="NZ",0,G17*F17)</f>
        <v>0</v>
      </c>
      <c r="I17" s="650" t="str">
        <f>IF(F17="NZ","Kommentar obligatorisch!","")</f>
        <v/>
      </c>
      <c r="J17" s="400" t="str">
        <f>IF(F17="NZ","X","")</f>
        <v/>
      </c>
      <c r="K17" s="348"/>
      <c r="L17" s="464"/>
      <c r="M17" s="290">
        <f t="shared" ref="M17:M19" si="2">IF(AND(F17="nz",J17=""),D17,0)</f>
        <v>0</v>
      </c>
      <c r="N17" s="655">
        <f t="shared" ref="N17:N19" si="3">COUNTBLANK(I17) + COUNTIF(I17,"Kommentar obligatorisch!")</f>
        <v>1</v>
      </c>
      <c r="O17" s="653"/>
      <c r="P17" s="652"/>
      <c r="Q17" s="652"/>
      <c r="R17" s="652"/>
      <c r="S17" s="652"/>
      <c r="T17" s="652"/>
      <c r="U17" s="652"/>
      <c r="V17" s="652"/>
      <c r="W17" s="652"/>
      <c r="X17" s="652"/>
      <c r="Y17" s="652"/>
    </row>
    <row r="18" spans="1:25" s="2" customFormat="1" ht="40.5" outlineLevel="2">
      <c r="A18" s="466" t="s">
        <v>43</v>
      </c>
      <c r="B18" s="475" t="s">
        <v>743</v>
      </c>
      <c r="C18" s="903"/>
      <c r="D18" s="9">
        <v>1</v>
      </c>
      <c r="E18" s="9"/>
      <c r="F18" s="308">
        <v>0</v>
      </c>
      <c r="G18" s="104">
        <f>IF(AND(E18="K.O.",F18&lt;D18),0,1)</f>
        <v>1</v>
      </c>
      <c r="H18" s="341">
        <f t="shared" ref="H18:H19" si="4">IF(F18="NZ",0,G18*F18)</f>
        <v>0</v>
      </c>
      <c r="I18" s="650" t="str">
        <f>IF(F18="NZ","Kommentar obligatorisch!","")</f>
        <v/>
      </c>
      <c r="J18" s="400" t="str">
        <f t="shared" ref="J18:J19" si="5">IF(F18="NZ","X","")</f>
        <v/>
      </c>
      <c r="K18" s="476" t="s">
        <v>207</v>
      </c>
      <c r="L18" s="464"/>
      <c r="M18" s="290">
        <f t="shared" si="2"/>
        <v>0</v>
      </c>
      <c r="N18" s="655">
        <f t="shared" si="3"/>
        <v>1</v>
      </c>
      <c r="O18" s="653"/>
      <c r="P18" s="652"/>
      <c r="Q18" s="652"/>
      <c r="R18" s="652"/>
      <c r="S18" s="652"/>
      <c r="T18" s="652"/>
      <c r="U18" s="652"/>
      <c r="V18" s="652"/>
      <c r="W18" s="652"/>
      <c r="X18" s="652"/>
      <c r="Y18" s="652"/>
    </row>
    <row r="19" spans="1:25" s="2" customFormat="1" ht="135" outlineLevel="2">
      <c r="A19" s="466" t="s">
        <v>44</v>
      </c>
      <c r="B19" s="477" t="s">
        <v>744</v>
      </c>
      <c r="C19" s="904"/>
      <c r="D19" s="9">
        <v>2</v>
      </c>
      <c r="E19" s="9"/>
      <c r="F19" s="649">
        <v>0</v>
      </c>
      <c r="G19" s="104">
        <f>IF(AND(E19="K.O.",F19&lt;D19),0,1)</f>
        <v>1</v>
      </c>
      <c r="H19" s="341">
        <f t="shared" si="4"/>
        <v>0</v>
      </c>
      <c r="I19" s="650" t="str">
        <f>IF(F19="NZ","Kommentar obligatorisch!","")</f>
        <v/>
      </c>
      <c r="J19" s="400" t="str">
        <f t="shared" si="5"/>
        <v/>
      </c>
      <c r="K19" s="476" t="s">
        <v>207</v>
      </c>
      <c r="L19" s="464"/>
      <c r="M19" s="290">
        <f t="shared" si="2"/>
        <v>0</v>
      </c>
      <c r="N19" s="655">
        <f t="shared" si="3"/>
        <v>1</v>
      </c>
      <c r="O19" s="653"/>
      <c r="P19" s="652"/>
      <c r="Q19" s="652"/>
      <c r="R19" s="652"/>
      <c r="S19" s="652"/>
      <c r="T19" s="652"/>
      <c r="U19" s="652"/>
      <c r="V19" s="652"/>
      <c r="W19" s="652"/>
      <c r="X19" s="652"/>
      <c r="Y19" s="652"/>
    </row>
    <row r="20" spans="1:25" s="2" customFormat="1" ht="35.25" customHeight="1" outlineLevel="1">
      <c r="A20" s="468" t="s">
        <v>686</v>
      </c>
      <c r="B20" s="490" t="str">
        <f>B15</f>
        <v xml:space="preserve">Anreize bzw. Maßnahmen zur Steuerung und Lenkung der Abfallwirtschaft </v>
      </c>
      <c r="C20" s="407" t="s">
        <v>88</v>
      </c>
      <c r="D20" s="342">
        <f>SUM(D16:D19)</f>
        <v>5</v>
      </c>
      <c r="E20" s="342"/>
      <c r="F20" s="342">
        <f>COUNTIF(F16:F19,"NZ")</f>
        <v>0</v>
      </c>
      <c r="G20" s="342">
        <f>COUNTIF(G16:G19,"0")</f>
        <v>0</v>
      </c>
      <c r="H20" s="342">
        <f>SUM(H16:H19)</f>
        <v>0</v>
      </c>
      <c r="I20" s="470"/>
      <c r="J20" s="470"/>
      <c r="K20" s="470"/>
      <c r="L20" s="464"/>
      <c r="M20" s="478"/>
      <c r="N20" s="673"/>
      <c r="O20" s="652"/>
      <c r="P20" s="652"/>
      <c r="Q20" s="652"/>
      <c r="R20" s="652"/>
      <c r="S20" s="652"/>
      <c r="T20" s="652"/>
      <c r="U20" s="652"/>
      <c r="V20" s="652"/>
      <c r="W20" s="652"/>
      <c r="X20" s="652"/>
      <c r="Y20" s="652"/>
    </row>
    <row r="21" spans="1:25" s="2" customFormat="1" ht="27" outlineLevel="2">
      <c r="A21" s="461" t="s">
        <v>104</v>
      </c>
      <c r="B21" s="3" t="s">
        <v>541</v>
      </c>
      <c r="C21" s="4"/>
      <c r="D21" s="4"/>
      <c r="E21" s="4"/>
      <c r="F21" s="4"/>
      <c r="G21" s="4"/>
      <c r="H21" s="4"/>
      <c r="I21" s="4"/>
      <c r="J21" s="4"/>
      <c r="K21" s="462"/>
      <c r="L21" s="464"/>
      <c r="M21" s="462"/>
      <c r="N21" s="674"/>
      <c r="O21" s="653"/>
      <c r="P21" s="652"/>
      <c r="Q21" s="652"/>
      <c r="R21" s="652"/>
      <c r="S21" s="652"/>
      <c r="T21" s="652"/>
      <c r="U21" s="652"/>
      <c r="V21" s="652"/>
      <c r="W21" s="652"/>
      <c r="X21" s="652"/>
      <c r="Y21" s="652"/>
    </row>
    <row r="22" spans="1:25" s="2" customFormat="1" ht="40.5" outlineLevel="2">
      <c r="A22" s="11" t="s">
        <v>105</v>
      </c>
      <c r="B22" s="475" t="s">
        <v>625</v>
      </c>
      <c r="C22" s="897" t="s">
        <v>250</v>
      </c>
      <c r="D22" s="9">
        <v>1</v>
      </c>
      <c r="E22" s="9"/>
      <c r="F22" s="308">
        <v>0</v>
      </c>
      <c r="G22" s="104">
        <f>IF(AND(E22="K.O.",F22&lt;D22),0,1)</f>
        <v>1</v>
      </c>
      <c r="H22" s="341">
        <f>IF(F22="NZ",0,G22*F22)</f>
        <v>0</v>
      </c>
      <c r="I22" s="650" t="str">
        <f>IF(F22="NZ","Kommentar obligatorisch!","")</f>
        <v/>
      </c>
      <c r="J22" s="400" t="str">
        <f t="shared" ref="J22:J24" si="6">IF(F22="NZ","X","")</f>
        <v/>
      </c>
      <c r="K22" s="476" t="s">
        <v>207</v>
      </c>
      <c r="L22" s="464"/>
      <c r="M22" s="290">
        <f>IF(AND(F22="nz",J22=""),D22,0)</f>
        <v>0</v>
      </c>
      <c r="N22" s="655">
        <f>COUNTBLANK(I22) + COUNTIF(I22,"Kommentar obligatorisch!")</f>
        <v>1</v>
      </c>
      <c r="O22" s="653"/>
      <c r="P22" s="652"/>
      <c r="Q22" s="652"/>
      <c r="R22" s="652"/>
      <c r="S22" s="652"/>
      <c r="T22" s="652"/>
      <c r="U22" s="652"/>
      <c r="V22" s="652"/>
      <c r="W22" s="652"/>
      <c r="X22" s="652"/>
      <c r="Y22" s="652"/>
    </row>
    <row r="23" spans="1:25" s="2" customFormat="1" ht="40.5" outlineLevel="2">
      <c r="A23" s="11" t="s">
        <v>109</v>
      </c>
      <c r="B23" s="256" t="s">
        <v>206</v>
      </c>
      <c r="C23" s="898"/>
      <c r="D23" s="9">
        <v>1</v>
      </c>
      <c r="E23" s="9"/>
      <c r="F23" s="308">
        <v>0</v>
      </c>
      <c r="G23" s="104">
        <f>IF(AND(E23="K.O.",F23&lt;D23),0,1)</f>
        <v>1</v>
      </c>
      <c r="H23" s="341">
        <f>IF(F23="NZ",0,G23*F23)</f>
        <v>0</v>
      </c>
      <c r="I23" s="650" t="str">
        <f>IF(F23="NZ","Kommentar obligatorisch!","")</f>
        <v/>
      </c>
      <c r="J23" s="400" t="str">
        <f t="shared" si="6"/>
        <v/>
      </c>
      <c r="K23" s="476" t="s">
        <v>207</v>
      </c>
      <c r="L23" s="464"/>
      <c r="M23" s="290">
        <f t="shared" ref="M23:M24" si="7">IF(AND(F23="nz",J23=""),D23,0)</f>
        <v>0</v>
      </c>
      <c r="N23" s="655">
        <f t="shared" ref="N23:N24" si="8">COUNTBLANK(I23) + COUNTIF(I23,"Kommentar obligatorisch!")</f>
        <v>1</v>
      </c>
      <c r="O23" s="653"/>
      <c r="P23" s="652"/>
      <c r="Q23" s="652"/>
      <c r="R23" s="652"/>
      <c r="S23" s="652"/>
      <c r="T23" s="652"/>
      <c r="U23" s="652"/>
      <c r="V23" s="652"/>
      <c r="W23" s="652"/>
      <c r="X23" s="652"/>
      <c r="Y23" s="652"/>
    </row>
    <row r="24" spans="1:25" s="2" customFormat="1" ht="40.5" outlineLevel="2">
      <c r="A24" s="11" t="s">
        <v>110</v>
      </c>
      <c r="B24" s="256" t="s">
        <v>190</v>
      </c>
      <c r="C24" s="899"/>
      <c r="D24" s="9">
        <v>1</v>
      </c>
      <c r="E24" s="9"/>
      <c r="F24" s="308">
        <v>0</v>
      </c>
      <c r="G24" s="104">
        <f>IF(AND(E24="K.O.",F24&lt;D24),0,1)</f>
        <v>1</v>
      </c>
      <c r="H24" s="341">
        <f t="shared" ref="H24" si="9">IF(F24="NZ",0,G24*F24)</f>
        <v>0</v>
      </c>
      <c r="I24" s="650" t="str">
        <f>IF(F24="NZ","Kommentar obligatorisch!","")</f>
        <v/>
      </c>
      <c r="J24" s="400" t="str">
        <f t="shared" si="6"/>
        <v/>
      </c>
      <c r="K24" s="476" t="s">
        <v>207</v>
      </c>
      <c r="L24" s="464"/>
      <c r="M24" s="290">
        <f t="shared" si="7"/>
        <v>0</v>
      </c>
      <c r="N24" s="655">
        <f t="shared" si="8"/>
        <v>1</v>
      </c>
      <c r="O24" s="653"/>
      <c r="P24" s="652"/>
      <c r="Q24" s="652"/>
      <c r="R24" s="652"/>
      <c r="S24" s="652"/>
      <c r="T24" s="652"/>
      <c r="U24" s="652"/>
      <c r="V24" s="652"/>
      <c r="W24" s="652"/>
      <c r="X24" s="652"/>
      <c r="Y24" s="652"/>
    </row>
    <row r="25" spans="1:25" s="2" customFormat="1" ht="35.25" customHeight="1" outlineLevel="1" thickBot="1">
      <c r="A25" s="422" t="s">
        <v>643</v>
      </c>
      <c r="B25" s="490" t="str">
        <f>B21</f>
        <v>Sonstige  Maßnahmen zur Steuerung und Lenkung der Abfallwirtschaft</v>
      </c>
      <c r="C25" s="479" t="s">
        <v>88</v>
      </c>
      <c r="D25" s="345">
        <f>SUM(D22:D24)</f>
        <v>3</v>
      </c>
      <c r="E25" s="345"/>
      <c r="F25" s="342">
        <f>COUNTIF(F22:F24,"NZ")</f>
        <v>0</v>
      </c>
      <c r="G25" s="342">
        <f>COUNTIF(G22:G24,"0")</f>
        <v>0</v>
      </c>
      <c r="H25" s="345">
        <f>SUM(H22:H24)</f>
        <v>0</v>
      </c>
      <c r="I25" s="478"/>
      <c r="J25" s="478"/>
      <c r="K25" s="478"/>
      <c r="L25" s="464"/>
      <c r="M25" s="478"/>
      <c r="N25" s="478"/>
      <c r="O25" s="652"/>
      <c r="P25" s="652"/>
      <c r="Q25" s="652"/>
      <c r="R25" s="652"/>
      <c r="S25" s="652"/>
      <c r="T25" s="652"/>
      <c r="U25" s="652"/>
      <c r="V25" s="652"/>
      <c r="W25" s="652"/>
      <c r="X25" s="652"/>
      <c r="Y25" s="652"/>
    </row>
    <row r="26" spans="1:25" ht="42.75" customHeight="1" thickBot="1">
      <c r="A26" s="426" t="s">
        <v>276</v>
      </c>
      <c r="B26" s="322" t="str">
        <f>B5</f>
        <v>Sonstige Steuerungs- und Lenkungsmechanismen</v>
      </c>
      <c r="C26" s="346" t="str">
        <f>A26</f>
        <v>TOTAL (IV)</v>
      </c>
      <c r="D26" s="99">
        <f>D25+D20+D13-M26</f>
        <v>10</v>
      </c>
      <c r="E26" s="99">
        <f>COUNTIF(E9:E19,"K.O.")</f>
        <v>1</v>
      </c>
      <c r="F26" s="99">
        <f>F25+F20+F13</f>
        <v>0</v>
      </c>
      <c r="G26" s="99">
        <f>G25+G20+G13</f>
        <v>1</v>
      </c>
      <c r="H26" s="99">
        <f>H25+H20+H13</f>
        <v>0</v>
      </c>
      <c r="I26" s="427">
        <f>N27-N26</f>
        <v>0</v>
      </c>
      <c r="J26" s="480"/>
      <c r="K26" s="481"/>
      <c r="L26" s="482" t="s">
        <v>527</v>
      </c>
      <c r="M26" s="483">
        <f>SUM(M11:M24)</f>
        <v>0</v>
      </c>
      <c r="N26" s="484">
        <f>SUM(N11:N24)</f>
        <v>9</v>
      </c>
    </row>
    <row r="27" spans="1:25">
      <c r="D27" s="485" t="s">
        <v>666</v>
      </c>
      <c r="E27" s="485" t="s">
        <v>245</v>
      </c>
      <c r="F27" s="485" t="s">
        <v>239</v>
      </c>
      <c r="G27" s="485" t="s">
        <v>246</v>
      </c>
      <c r="H27" s="485" t="s">
        <v>21</v>
      </c>
      <c r="I27" s="486" t="s">
        <v>278</v>
      </c>
      <c r="J27" s="486"/>
      <c r="K27" s="486"/>
      <c r="M27" s="487" t="s">
        <v>682</v>
      </c>
      <c r="N27" s="488">
        <v>9</v>
      </c>
    </row>
    <row r="28" spans="1:25" ht="16.5" thickBot="1"/>
    <row r="29" spans="1:25" ht="18" thickTop="1" thickBot="1">
      <c r="F29" s="25"/>
      <c r="G29" s="489" t="s">
        <v>134</v>
      </c>
      <c r="H29" s="440">
        <f>H26</f>
        <v>0</v>
      </c>
    </row>
    <row r="30" spans="1:25" ht="16.5" thickTop="1">
      <c r="A30" s="28"/>
      <c r="B30" s="27"/>
    </row>
    <row r="31" spans="1:25">
      <c r="B31" s="18"/>
      <c r="H31" s="442"/>
      <c r="I31" s="443"/>
      <c r="J31" s="443"/>
      <c r="K31" s="443"/>
    </row>
    <row r="32" spans="1:25">
      <c r="A32" s="19" t="s">
        <v>89</v>
      </c>
      <c r="B32" s="441" t="s">
        <v>116</v>
      </c>
    </row>
    <row r="33" spans="1:5">
      <c r="A33" s="13"/>
      <c r="B33" s="22" t="s">
        <v>117</v>
      </c>
      <c r="C33" s="29"/>
      <c r="D33" s="29"/>
      <c r="E33" s="29"/>
    </row>
    <row r="34" spans="1:5">
      <c r="A34" s="13"/>
      <c r="B34" s="22" t="s">
        <v>118</v>
      </c>
    </row>
    <row r="35" spans="1:5">
      <c r="A35" s="13"/>
      <c r="B35" s="22" t="s">
        <v>119</v>
      </c>
    </row>
    <row r="36" spans="1:5">
      <c r="A36" s="13"/>
      <c r="B36" s="22" t="s">
        <v>120</v>
      </c>
    </row>
    <row r="37" spans="1:5">
      <c r="A37" s="13"/>
      <c r="B37" s="22" t="s">
        <v>128</v>
      </c>
    </row>
    <row r="38" spans="1:5">
      <c r="A38" s="13"/>
      <c r="B38" s="23" t="s">
        <v>121</v>
      </c>
    </row>
    <row r="39" spans="1:5">
      <c r="A39" s="13"/>
      <c r="B39" s="22" t="s">
        <v>122</v>
      </c>
    </row>
    <row r="40" spans="1:5">
      <c r="A40" s="13"/>
      <c r="B40" s="22" t="s">
        <v>123</v>
      </c>
    </row>
    <row r="41" spans="1:5">
      <c r="A41" s="13"/>
      <c r="B41" s="22" t="s">
        <v>124</v>
      </c>
    </row>
    <row r="42" spans="1:5">
      <c r="A42" s="13"/>
      <c r="B42" s="22" t="s">
        <v>125</v>
      </c>
    </row>
    <row r="43" spans="1:5">
      <c r="A43" s="13"/>
      <c r="B43" s="22" t="s">
        <v>126</v>
      </c>
    </row>
    <row r="44" spans="1:5">
      <c r="A44" s="13"/>
      <c r="B44" s="445" t="s">
        <v>127</v>
      </c>
    </row>
    <row r="45" spans="1:5">
      <c r="A45" s="13"/>
      <c r="B45" s="445" t="s">
        <v>673</v>
      </c>
    </row>
  </sheetData>
  <sheetProtection algorithmName="SHA-512" hashValue="SZNaALZ0Y/oPahapUExxa/mmR44iktLw0zc4czM+D0N9RoQHK0MiUF/HklXyoJTY5ed0QC6pE3jb5QIAqTPv4A==" saltValue="dnkyDQj83Ob8PTTcTrgECQ==" spinCount="100000" sheet="1" pivotTables="0"/>
  <mergeCells count="11">
    <mergeCell ref="C22:C24"/>
    <mergeCell ref="F6:G6"/>
    <mergeCell ref="A7:A8"/>
    <mergeCell ref="C7:C8"/>
    <mergeCell ref="C16:C19"/>
    <mergeCell ref="C11:C12"/>
    <mergeCell ref="I7:I8"/>
    <mergeCell ref="E7:E8"/>
    <mergeCell ref="F7:F8"/>
    <mergeCell ref="H7:H8"/>
    <mergeCell ref="B7:B8"/>
  </mergeCells>
  <phoneticPr fontId="2" type="noConversion"/>
  <conditionalFormatting sqref="G12">
    <cfRule type="cellIs" dxfId="70" priority="141" operator="between">
      <formula>1</formula>
      <formula>15</formula>
    </cfRule>
    <cfRule type="cellIs" dxfId="69" priority="142" operator="equal">
      <formula>0</formula>
    </cfRule>
  </conditionalFormatting>
  <conditionalFormatting sqref="G16:G19">
    <cfRule type="cellIs" dxfId="68" priority="137" operator="between">
      <formula>1</formula>
      <formula>15</formula>
    </cfRule>
    <cfRule type="cellIs" dxfId="67" priority="138" operator="equal">
      <formula>0</formula>
    </cfRule>
  </conditionalFormatting>
  <conditionalFormatting sqref="F19">
    <cfRule type="containsText" dxfId="66" priority="111" operator="containsText" text="nz">
      <formula>NOT(ISERROR(SEARCH("nz",F19)))</formula>
    </cfRule>
    <cfRule type="cellIs" dxfId="65" priority="112" operator="equal">
      <formula>0</formula>
    </cfRule>
  </conditionalFormatting>
  <conditionalFormatting sqref="F19">
    <cfRule type="cellIs" dxfId="64" priority="110" operator="equal">
      <formula>0</formula>
    </cfRule>
  </conditionalFormatting>
  <conditionalFormatting sqref="F11:F12">
    <cfRule type="containsText" dxfId="63" priority="105" operator="containsText" text="nz">
      <formula>NOT(ISERROR(SEARCH("nz",F11)))</formula>
    </cfRule>
    <cfRule type="cellIs" dxfId="62" priority="106" operator="equal">
      <formula>0</formula>
    </cfRule>
  </conditionalFormatting>
  <conditionalFormatting sqref="G11">
    <cfRule type="cellIs" dxfId="61" priority="103" operator="between">
      <formula>1</formula>
      <formula>15</formula>
    </cfRule>
    <cfRule type="cellIs" dxfId="60" priority="104" operator="equal">
      <formula>0</formula>
    </cfRule>
  </conditionalFormatting>
  <conditionalFormatting sqref="I11:I12">
    <cfRule type="containsText" dxfId="59" priority="89" operator="containsText" text="Kommentar obligatorisch!">
      <formula>NOT(ISERROR(SEARCH("Kommentar obligatorisch!",I11)))</formula>
    </cfRule>
    <cfRule type="containsText" dxfId="58" priority="90" operator="containsText" text="Kommentar optional">
      <formula>NOT(ISERROR(SEARCH("Kommentar optional",I11)))</formula>
    </cfRule>
    <cfRule type="cellIs" dxfId="57" priority="91" operator="equal">
      <formula>$K$11</formula>
    </cfRule>
    <cfRule type="containsText" dxfId="56" priority="92" operator="containsText" text="Kommentar obligatorisch">
      <formula>NOT(ISERROR(SEARCH("Kommentar obligatorisch",I11)))</formula>
    </cfRule>
    <cfRule type="containsText" dxfId="55" priority="93" operator="containsText" text="Kommentar fehlt!">
      <formula>NOT(ISERROR(SEARCH("Kommentar fehlt!",I11)))</formula>
    </cfRule>
  </conditionalFormatting>
  <conditionalFormatting sqref="I17">
    <cfRule type="containsText" dxfId="54" priority="84" operator="containsText" text="Kommentar obligatorisch!">
      <formula>NOT(ISERROR(SEARCH("Kommentar obligatorisch!",I17)))</formula>
    </cfRule>
    <cfRule type="containsText" dxfId="53" priority="85" operator="containsText" text="Kommentar optional">
      <formula>NOT(ISERROR(SEARCH("Kommentar optional",I17)))</formula>
    </cfRule>
    <cfRule type="cellIs" dxfId="52" priority="86" operator="equal">
      <formula>$J$11</formula>
    </cfRule>
    <cfRule type="containsText" dxfId="51" priority="87" operator="containsText" text="Kommentar obligatorisch">
      <formula>NOT(ISERROR(SEARCH("Kommentar obligatorisch",I17)))</formula>
    </cfRule>
    <cfRule type="containsText" dxfId="50" priority="88" operator="containsText" text="Kommentar fehlt!">
      <formula>NOT(ISERROR(SEARCH("Kommentar fehlt!",I17)))</formula>
    </cfRule>
  </conditionalFormatting>
  <conditionalFormatting sqref="I16">
    <cfRule type="containsText" dxfId="49" priority="79" operator="containsText" text="Kommentar obligatorisch!">
      <formula>NOT(ISERROR(SEARCH("Kommentar obligatorisch!",I16)))</formula>
    </cfRule>
    <cfRule type="containsText" dxfId="48" priority="80" operator="containsText" text="Kommentar optional">
      <formula>NOT(ISERROR(SEARCH("Kommentar optional",I16)))</formula>
    </cfRule>
    <cfRule type="cellIs" dxfId="47" priority="81" operator="equal">
      <formula>$K$11</formula>
    </cfRule>
    <cfRule type="containsText" dxfId="46" priority="82" operator="containsText" text="Kommentar obligatorisch">
      <formula>NOT(ISERROR(SEARCH("Kommentar obligatorisch",I16)))</formula>
    </cfRule>
    <cfRule type="containsText" dxfId="45" priority="83" operator="containsText" text="Kommentar fehlt!">
      <formula>NOT(ISERROR(SEARCH("Kommentar fehlt!",I16)))</formula>
    </cfRule>
  </conditionalFormatting>
  <conditionalFormatting sqref="I18">
    <cfRule type="containsText" dxfId="44" priority="74" operator="containsText" text="Kommentar obligatorisch!">
      <formula>NOT(ISERROR(SEARCH("Kommentar obligatorisch!",I18)))</formula>
    </cfRule>
    <cfRule type="containsText" dxfId="43" priority="75" operator="containsText" text="Kommentar optional">
      <formula>NOT(ISERROR(SEARCH("Kommentar optional",I18)))</formula>
    </cfRule>
    <cfRule type="cellIs" dxfId="42" priority="76" operator="equal">
      <formula>$K$11</formula>
    </cfRule>
    <cfRule type="containsText" dxfId="41" priority="77" operator="containsText" text="Kommentar obligatorisch">
      <formula>NOT(ISERROR(SEARCH("Kommentar obligatorisch",I18)))</formula>
    </cfRule>
    <cfRule type="containsText" dxfId="40" priority="78" operator="containsText" text="Kommentar fehlt!">
      <formula>NOT(ISERROR(SEARCH("Kommentar fehlt!",I18)))</formula>
    </cfRule>
  </conditionalFormatting>
  <conditionalFormatting sqref="I19">
    <cfRule type="containsText" dxfId="39" priority="69" operator="containsText" text="Kommentar obligatorisch!">
      <formula>NOT(ISERROR(SEARCH("Kommentar obligatorisch!",I19)))</formula>
    </cfRule>
    <cfRule type="containsText" dxfId="38" priority="70" operator="containsText" text="Kommentar optional">
      <formula>NOT(ISERROR(SEARCH("Kommentar optional",I19)))</formula>
    </cfRule>
    <cfRule type="cellIs" dxfId="37" priority="71" operator="equal">
      <formula>$K$11</formula>
    </cfRule>
    <cfRule type="containsText" dxfId="36" priority="72" operator="containsText" text="Kommentar obligatorisch">
      <formula>NOT(ISERROR(SEARCH("Kommentar obligatorisch",I19)))</formula>
    </cfRule>
    <cfRule type="containsText" dxfId="35" priority="73" operator="containsText" text="Kommentar fehlt!">
      <formula>NOT(ISERROR(SEARCH("Kommentar fehlt!",I19)))</formula>
    </cfRule>
  </conditionalFormatting>
  <conditionalFormatting sqref="F16:F18">
    <cfRule type="containsText" dxfId="34" priority="47" operator="containsText" text="nz">
      <formula>NOT(ISERROR(SEARCH("nz",F16)))</formula>
    </cfRule>
    <cfRule type="cellIs" dxfId="33" priority="48" operator="equal">
      <formula>0</formula>
    </cfRule>
  </conditionalFormatting>
  <conditionalFormatting sqref="G22:G24">
    <cfRule type="cellIs" dxfId="32" priority="43" operator="between">
      <formula>1</formula>
      <formula>15</formula>
    </cfRule>
    <cfRule type="cellIs" dxfId="31" priority="44" operator="equal">
      <formula>0</formula>
    </cfRule>
  </conditionalFormatting>
  <conditionalFormatting sqref="F22:F24">
    <cfRule type="containsText" dxfId="30" priority="39" operator="containsText" text="nz">
      <formula>NOT(ISERROR(SEARCH("nz",F22)))</formula>
    </cfRule>
    <cfRule type="cellIs" dxfId="29" priority="40" operator="equal">
      <formula>0</formula>
    </cfRule>
  </conditionalFormatting>
  <conditionalFormatting sqref="I22">
    <cfRule type="containsText" dxfId="28" priority="13" operator="containsText" text="Kommentar obligatorisch!">
      <formula>NOT(ISERROR(SEARCH("Kommentar obligatorisch!",I22)))</formula>
    </cfRule>
    <cfRule type="containsText" dxfId="27" priority="14" operator="containsText" text="Kommentar optional">
      <formula>NOT(ISERROR(SEARCH("Kommentar optional",I22)))</formula>
    </cfRule>
    <cfRule type="cellIs" dxfId="26" priority="15" operator="equal">
      <formula>$K$11</formula>
    </cfRule>
    <cfRule type="containsText" dxfId="25" priority="16" operator="containsText" text="Kommentar obligatorisch">
      <formula>NOT(ISERROR(SEARCH("Kommentar obligatorisch",I22)))</formula>
    </cfRule>
    <cfRule type="containsText" dxfId="24" priority="17" operator="containsText" text="Kommentar fehlt!">
      <formula>NOT(ISERROR(SEARCH("Kommentar fehlt!",I22)))</formula>
    </cfRule>
  </conditionalFormatting>
  <conditionalFormatting sqref="I23">
    <cfRule type="containsText" dxfId="23" priority="8" operator="containsText" text="Kommentar obligatorisch!">
      <formula>NOT(ISERROR(SEARCH("Kommentar obligatorisch!",I23)))</formula>
    </cfRule>
    <cfRule type="containsText" dxfId="22" priority="9" operator="containsText" text="Kommentar optional">
      <formula>NOT(ISERROR(SEARCH("Kommentar optional",I23)))</formula>
    </cfRule>
    <cfRule type="cellIs" dxfId="21" priority="10" operator="equal">
      <formula>$K$11</formula>
    </cfRule>
    <cfRule type="containsText" dxfId="20" priority="11" operator="containsText" text="Kommentar obligatorisch">
      <formula>NOT(ISERROR(SEARCH("Kommentar obligatorisch",I23)))</formula>
    </cfRule>
    <cfRule type="containsText" dxfId="19" priority="12" operator="containsText" text="Kommentar fehlt!">
      <formula>NOT(ISERROR(SEARCH("Kommentar fehlt!",I23)))</formula>
    </cfRule>
  </conditionalFormatting>
  <conditionalFormatting sqref="I24">
    <cfRule type="containsText" dxfId="18" priority="3" operator="containsText" text="Kommentar obligatorisch!">
      <formula>NOT(ISERROR(SEARCH("Kommentar obligatorisch!",I24)))</formula>
    </cfRule>
    <cfRule type="containsText" dxfId="17" priority="4" operator="containsText" text="Kommentar optional">
      <formula>NOT(ISERROR(SEARCH("Kommentar optional",I24)))</formula>
    </cfRule>
    <cfRule type="cellIs" dxfId="16" priority="5" operator="equal">
      <formula>$K$11</formula>
    </cfRule>
    <cfRule type="containsText" dxfId="15" priority="6" operator="containsText" text="Kommentar obligatorisch">
      <formula>NOT(ISERROR(SEARCH("Kommentar obligatorisch",I24)))</formula>
    </cfRule>
    <cfRule type="containsText" dxfId="14" priority="7" operator="containsText" text="Kommentar fehlt!">
      <formula>NOT(ISERROR(SEARCH("Kommentar fehlt!",I24)))</formula>
    </cfRule>
  </conditionalFormatting>
  <pageMargins left="0.78740157480314965" right="0.51181102362204722" top="1.1811023622047245" bottom="0.78740157480314965" header="0.78740157480314965" footer="0.31496062992125984"/>
  <pageSetup paperSize="8" orientation="landscape" r:id="rId1"/>
  <headerFooter>
    <oddHeader>&amp;C&amp;"Times New Roman,Fett"Bewertungsmatrix</oddHeader>
  </headerFooter>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300-000000000000}">
          <x14:formula1>
            <xm:f>Auswertungsgrundlage!$N$35:$N$37</xm:f>
          </x14:formula1>
          <xm:sqref>F11:F12 F16:F18 F22:F24</xm:sqref>
        </x14:dataValidation>
        <x14:dataValidation type="list" allowBlank="1" showInputMessage="1" showErrorMessage="1" xr:uid="{00000000-0002-0000-0300-000001000000}">
          <x14:formula1>
            <xm:f>Auswertungsgrundlage!$F$35:$F$38</xm:f>
          </x14:formula1>
          <xm:sqref>F19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FF66CC"/>
  </sheetPr>
  <dimension ref="A1:Q26"/>
  <sheetViews>
    <sheetView showGridLines="0" tabSelected="1" zoomScale="85" zoomScaleNormal="85" workbookViewId="0"/>
  </sheetViews>
  <sheetFormatPr defaultColWidth="11.42578125" defaultRowHeight="15.75"/>
  <cols>
    <col min="1" max="1" width="9.28515625" style="18" customWidth="1"/>
    <col min="2" max="2" width="37.28515625" style="18" customWidth="1"/>
    <col min="3" max="3" width="11.42578125" style="18" customWidth="1"/>
    <col min="4" max="4" width="13.7109375" style="18" customWidth="1"/>
    <col min="5" max="5" width="14.42578125" style="18" customWidth="1"/>
    <col min="6" max="6" width="14.140625" style="18" customWidth="1"/>
    <col min="7" max="8" width="13.5703125" style="18" customWidth="1"/>
    <col min="9" max="9" width="13.42578125" style="18" customWidth="1"/>
    <col min="10" max="10" width="11.7109375" style="18" customWidth="1"/>
    <col min="11" max="11" width="12.5703125" style="18" customWidth="1"/>
    <col min="12" max="14" width="11.28515625" style="18" customWidth="1"/>
    <col min="15" max="15" width="9.7109375" style="18" customWidth="1"/>
    <col min="16" max="16" width="8.140625" style="18" customWidth="1"/>
    <col min="17" max="17" width="13.140625" style="18" customWidth="1"/>
    <col min="18" max="16384" width="11.42578125" style="18"/>
  </cols>
  <sheetData>
    <row r="1" spans="1:17" ht="19.5">
      <c r="A1" s="141" t="s">
        <v>783</v>
      </c>
      <c r="B1" s="77"/>
      <c r="C1" s="78"/>
      <c r="D1" s="79"/>
      <c r="E1" s="80"/>
      <c r="F1" s="80"/>
      <c r="G1" s="77"/>
      <c r="H1" s="77"/>
      <c r="I1" s="88"/>
      <c r="J1" s="88"/>
      <c r="K1" s="88"/>
      <c r="L1" s="88"/>
      <c r="M1" s="88"/>
      <c r="N1" s="88"/>
      <c r="O1" s="88"/>
      <c r="P1" s="88"/>
      <c r="Q1" s="89"/>
    </row>
    <row r="2" spans="1:17" ht="8.25" customHeight="1">
      <c r="A2" s="142"/>
      <c r="B2" s="81"/>
      <c r="C2" s="82"/>
      <c r="D2" s="83"/>
      <c r="E2" s="84"/>
      <c r="F2" s="84"/>
      <c r="G2" s="81"/>
      <c r="H2" s="81"/>
      <c r="I2" s="90"/>
      <c r="J2" s="90"/>
      <c r="K2" s="90"/>
      <c r="L2" s="90"/>
      <c r="M2" s="90"/>
      <c r="N2" s="90"/>
      <c r="O2" s="90"/>
      <c r="P2" s="90"/>
      <c r="Q2" s="91"/>
    </row>
    <row r="3" spans="1:17" ht="16.5" thickBot="1">
      <c r="A3" s="143" t="s">
        <v>23</v>
      </c>
      <c r="B3" s="85"/>
      <c r="C3" s="86"/>
      <c r="D3" s="87"/>
      <c r="E3" s="85"/>
      <c r="F3" s="85"/>
      <c r="G3" s="85"/>
      <c r="H3" s="85"/>
      <c r="I3" s="92"/>
      <c r="J3" s="92"/>
      <c r="K3" s="92"/>
      <c r="L3" s="92"/>
      <c r="M3" s="92"/>
      <c r="N3" s="92"/>
      <c r="O3" s="175" t="s">
        <v>524</v>
      </c>
      <c r="P3" s="92"/>
      <c r="Q3" s="176" t="str">
        <f>'Bewertungsmatrix Allg. (I)'!K3</f>
        <v xml:space="preserve">bitte auswählen </v>
      </c>
    </row>
    <row r="4" spans="1:17">
      <c r="B4" s="29"/>
      <c r="C4" s="29"/>
      <c r="D4" s="29"/>
      <c r="I4" s="118" t="s">
        <v>160</v>
      </c>
    </row>
    <row r="5" spans="1:17" ht="17.25" thickBot="1">
      <c r="A5" s="32" t="s">
        <v>240</v>
      </c>
      <c r="B5" s="32"/>
      <c r="C5" s="117" t="s">
        <v>159</v>
      </c>
      <c r="D5" s="29"/>
      <c r="I5" s="76" t="s">
        <v>158</v>
      </c>
      <c r="J5" s="73"/>
      <c r="K5" s="75" t="s">
        <v>157</v>
      </c>
      <c r="L5" s="73"/>
      <c r="M5" s="74" t="s">
        <v>156</v>
      </c>
      <c r="N5" s="73"/>
      <c r="O5" s="72" t="s">
        <v>155</v>
      </c>
    </row>
    <row r="6" spans="1:17" s="43" customFormat="1" ht="48" thickBot="1">
      <c r="A6" s="910" t="s">
        <v>608</v>
      </c>
      <c r="B6" s="911"/>
      <c r="C6" s="123" t="s">
        <v>164</v>
      </c>
      <c r="D6" s="124" t="s">
        <v>165</v>
      </c>
      <c r="E6" s="125" t="s">
        <v>282</v>
      </c>
      <c r="F6" s="125" t="s">
        <v>235</v>
      </c>
      <c r="G6" s="125" t="s">
        <v>283</v>
      </c>
      <c r="I6" s="117" t="s">
        <v>154</v>
      </c>
      <c r="J6" s="117"/>
      <c r="K6" s="119" t="s">
        <v>152</v>
      </c>
      <c r="L6" s="119" t="s">
        <v>151</v>
      </c>
    </row>
    <row r="7" spans="1:17" s="43" customFormat="1" ht="27.75" thickBot="1">
      <c r="A7" s="114" t="s">
        <v>153</v>
      </c>
      <c r="B7" s="115" t="s">
        <v>103</v>
      </c>
      <c r="C7" s="126" t="s">
        <v>241</v>
      </c>
      <c r="D7" s="127" t="s">
        <v>241</v>
      </c>
      <c r="E7" s="127" t="s">
        <v>236</v>
      </c>
      <c r="F7" s="127" t="s">
        <v>236</v>
      </c>
      <c r="G7" s="127" t="s">
        <v>236</v>
      </c>
      <c r="H7" s="145"/>
      <c r="I7" s="912" t="s">
        <v>288</v>
      </c>
      <c r="J7" s="913"/>
      <c r="K7" s="914" t="s">
        <v>139</v>
      </c>
      <c r="L7" s="915"/>
      <c r="M7" s="916" t="s">
        <v>140</v>
      </c>
      <c r="N7" s="917"/>
      <c r="O7" s="908" t="s">
        <v>141</v>
      </c>
      <c r="P7" s="909"/>
    </row>
    <row r="8" spans="1:17" s="43" customFormat="1" ht="40.5">
      <c r="A8" s="71" t="s">
        <v>609</v>
      </c>
      <c r="B8" s="70" t="s">
        <v>150</v>
      </c>
      <c r="C8" s="69">
        <f>'Bewertungsmatrix Allg. (I)'!E96</f>
        <v>68</v>
      </c>
      <c r="D8" s="109">
        <f>'Bewertungsmatrix Allg. (I)'!H99</f>
        <v>0</v>
      </c>
      <c r="E8" s="111">
        <f>'Bewertungsmatrix Allg. (I)'!G96</f>
        <v>19</v>
      </c>
      <c r="F8" s="111">
        <f>'Bewertungsmatrix Allg. (I)'!F96</f>
        <v>0</v>
      </c>
      <c r="G8" s="111">
        <f>'Bewertungsmatrix Allg. (I)'!I96</f>
        <v>0</v>
      </c>
      <c r="H8" s="146"/>
      <c r="I8" s="129">
        <f>C8*75%</f>
        <v>51</v>
      </c>
      <c r="J8" s="116">
        <f>C8</f>
        <v>68</v>
      </c>
      <c r="K8" s="52">
        <f>C8*50%</f>
        <v>34</v>
      </c>
      <c r="L8" s="52">
        <f>C8*75%</f>
        <v>51</v>
      </c>
      <c r="M8" s="51">
        <f>C8*26%</f>
        <v>17.68</v>
      </c>
      <c r="N8" s="51">
        <f>C8*50%</f>
        <v>34</v>
      </c>
      <c r="O8" s="50">
        <v>0</v>
      </c>
      <c r="P8" s="50">
        <f>C8*25%</f>
        <v>17</v>
      </c>
    </row>
    <row r="9" spans="1:17" s="43" customFormat="1">
      <c r="A9" s="60" t="s">
        <v>610</v>
      </c>
      <c r="B9" s="68" t="s">
        <v>149</v>
      </c>
      <c r="C9" s="67"/>
      <c r="D9" s="108"/>
      <c r="E9" s="67"/>
      <c r="F9" s="67"/>
      <c r="G9" s="67"/>
      <c r="H9" s="146"/>
      <c r="I9" s="130"/>
      <c r="J9" s="66"/>
      <c r="K9" s="66"/>
      <c r="L9" s="66"/>
      <c r="M9" s="66"/>
      <c r="N9" s="66"/>
      <c r="O9" s="66"/>
      <c r="P9" s="65"/>
    </row>
    <row r="10" spans="1:17" s="43" customFormat="1">
      <c r="A10" s="61" t="s">
        <v>611</v>
      </c>
      <c r="B10" s="54" t="s">
        <v>148</v>
      </c>
      <c r="C10" s="59">
        <f>'Bew.-Matrix-Verwertung (II)'!F49</f>
        <v>45</v>
      </c>
      <c r="D10" s="109">
        <f>'Bew.-Matrix-Verwertung (II)'!J52</f>
        <v>0</v>
      </c>
      <c r="E10" s="111">
        <f>'Bew.-Matrix-Verwertung (II)'!I49</f>
        <v>13</v>
      </c>
      <c r="F10" s="111">
        <f>'Bew.-Matrix-Verwertung (II)'!H49</f>
        <v>0</v>
      </c>
      <c r="G10" s="111">
        <f>'Bew.-Matrix-Verwertung (II)'!K49</f>
        <v>0</v>
      </c>
      <c r="H10" s="146"/>
      <c r="I10" s="129">
        <f>C10*75%</f>
        <v>33.75</v>
      </c>
      <c r="J10" s="131">
        <f>C10</f>
        <v>45</v>
      </c>
      <c r="K10" s="64">
        <f>C10*50%</f>
        <v>22.5</v>
      </c>
      <c r="L10" s="64">
        <f>C10*75%</f>
        <v>33.75</v>
      </c>
      <c r="M10" s="63">
        <f>C10*26%</f>
        <v>11.700000000000001</v>
      </c>
      <c r="N10" s="63">
        <f>C10*50%</f>
        <v>22.5</v>
      </c>
      <c r="O10" s="62">
        <v>0</v>
      </c>
      <c r="P10" s="62">
        <f>C10*30%</f>
        <v>13.5</v>
      </c>
    </row>
    <row r="11" spans="1:17" s="43" customFormat="1" ht="20.100000000000001" customHeight="1">
      <c r="A11" s="61" t="s">
        <v>612</v>
      </c>
      <c r="B11" s="54" t="s">
        <v>147</v>
      </c>
      <c r="C11" s="59">
        <f>'Bew.-Matrix-Verwertung (II)'!F95</f>
        <v>64</v>
      </c>
      <c r="D11" s="109">
        <f>'Bew.-Matrix-Verwertung (II)'!J98</f>
        <v>0</v>
      </c>
      <c r="E11" s="111">
        <f>'Bew.-Matrix-Verwertung (II)'!I95</f>
        <v>17</v>
      </c>
      <c r="F11" s="111">
        <f>'Bew.-Matrix-Verwertung (II)'!H95</f>
        <v>0</v>
      </c>
      <c r="G11" s="111">
        <f>'Bew.-Matrix-Verwertung (II)'!K95</f>
        <v>0</v>
      </c>
      <c r="H11" s="146"/>
      <c r="I11" s="129">
        <f>C11*75%</f>
        <v>48</v>
      </c>
      <c r="J11" s="132">
        <f>C11</f>
        <v>64</v>
      </c>
      <c r="K11" s="58">
        <f>C11*50%</f>
        <v>32</v>
      </c>
      <c r="L11" s="58">
        <f>C11*75%</f>
        <v>48</v>
      </c>
      <c r="M11" s="57">
        <f>C11*26%</f>
        <v>16.64</v>
      </c>
      <c r="N11" s="57">
        <f>C11*50%</f>
        <v>32</v>
      </c>
      <c r="O11" s="56">
        <v>0</v>
      </c>
      <c r="P11" s="56">
        <f>C11*30%</f>
        <v>19.2</v>
      </c>
    </row>
    <row r="12" spans="1:17" s="43" customFormat="1" ht="20.100000000000001" customHeight="1">
      <c r="A12" s="60" t="s">
        <v>613</v>
      </c>
      <c r="B12" s="54" t="s">
        <v>146</v>
      </c>
      <c r="C12" s="59">
        <f>'Bew.-Matrix-Beseitigung (III)'!E18</f>
        <v>9</v>
      </c>
      <c r="D12" s="109">
        <f>'Bew.-Matrix-Beseitigung (III)'!I21</f>
        <v>0</v>
      </c>
      <c r="E12" s="111">
        <f>'Bew.-Matrix-Beseitigung (III)'!H18</f>
        <v>3</v>
      </c>
      <c r="F12" s="111">
        <f>'Bew.-Matrix-Beseitigung (III)'!G18</f>
        <v>0</v>
      </c>
      <c r="G12" s="111">
        <f>'Bew.-Matrix-Beseitigung (III)'!J18</f>
        <v>0</v>
      </c>
      <c r="H12" s="168"/>
      <c r="I12" s="129">
        <f>C12*75%</f>
        <v>6.75</v>
      </c>
      <c r="J12" s="132">
        <f>C12</f>
        <v>9</v>
      </c>
      <c r="K12" s="58">
        <f>C12*50%</f>
        <v>4.5</v>
      </c>
      <c r="L12" s="58">
        <f>C12*75%</f>
        <v>6.75</v>
      </c>
      <c r="M12" s="57">
        <f>C12*26%</f>
        <v>2.34</v>
      </c>
      <c r="N12" s="57">
        <f>C12*50%</f>
        <v>4.5</v>
      </c>
      <c r="O12" s="56">
        <v>0</v>
      </c>
      <c r="P12" s="56">
        <f>C12*30%</f>
        <v>2.6999999999999997</v>
      </c>
    </row>
    <row r="13" spans="1:17" s="43" customFormat="1" ht="27.75" thickBot="1">
      <c r="A13" s="55" t="s">
        <v>614</v>
      </c>
      <c r="B13" s="54" t="s">
        <v>145</v>
      </c>
      <c r="C13" s="53">
        <f>'Bew.-Matrix-Lenkung (IV)'!D26</f>
        <v>10</v>
      </c>
      <c r="D13" s="110">
        <f>'Bew.-Matrix-Lenkung (IV)'!H29</f>
        <v>0</v>
      </c>
      <c r="E13" s="112">
        <f>'Bew.-Matrix-Lenkung (IV)'!G26</f>
        <v>1</v>
      </c>
      <c r="F13" s="112">
        <f>'Bew.-Matrix-Lenkung (IV)'!F26</f>
        <v>0</v>
      </c>
      <c r="G13" s="111">
        <f>'Bew.-Matrix-Lenkung (IV)'!I26</f>
        <v>0</v>
      </c>
      <c r="H13" s="146"/>
      <c r="I13" s="129">
        <f>C13*75%</f>
        <v>7.5</v>
      </c>
      <c r="J13" s="116">
        <f>C13</f>
        <v>10</v>
      </c>
      <c r="K13" s="52">
        <f>C13*50%</f>
        <v>5</v>
      </c>
      <c r="L13" s="52">
        <f>C13*75%</f>
        <v>7.5</v>
      </c>
      <c r="M13" s="51">
        <f>C13*26%</f>
        <v>2.6</v>
      </c>
      <c r="N13" s="51">
        <f>C13*50%</f>
        <v>5</v>
      </c>
      <c r="O13" s="50">
        <v>0</v>
      </c>
      <c r="P13" s="50">
        <f>C13*30%</f>
        <v>3</v>
      </c>
    </row>
    <row r="14" spans="1:17" s="43" customFormat="1" ht="20.100000000000001" customHeight="1" thickBot="1">
      <c r="A14" s="105" t="s">
        <v>135</v>
      </c>
      <c r="B14" s="107"/>
      <c r="C14" s="106">
        <f>SUM(C8:C13)</f>
        <v>196</v>
      </c>
      <c r="D14" s="110">
        <f>SUM(D8:D13)</f>
        <v>0</v>
      </c>
      <c r="E14" s="113">
        <f>SUM(E8:E13)</f>
        <v>53</v>
      </c>
      <c r="F14" s="113">
        <f>SUM(F8:F13)</f>
        <v>0</v>
      </c>
      <c r="G14" s="113">
        <f>SUM(G8:G13)</f>
        <v>0</v>
      </c>
      <c r="I14" s="49">
        <f>(C14*75%)+0.1</f>
        <v>147.1</v>
      </c>
      <c r="J14" s="48">
        <f>C14</f>
        <v>196</v>
      </c>
      <c r="K14" s="47">
        <f>(C14*50%)+0.1</f>
        <v>98.1</v>
      </c>
      <c r="L14" s="47">
        <f>C14*75%</f>
        <v>147</v>
      </c>
      <c r="M14" s="46">
        <f>(C14*25%)+0.1</f>
        <v>49.1</v>
      </c>
      <c r="N14" s="46">
        <f>C14*50%</f>
        <v>98</v>
      </c>
      <c r="O14" s="45">
        <v>0</v>
      </c>
      <c r="P14" s="44">
        <f>C14*25%</f>
        <v>49</v>
      </c>
    </row>
    <row r="15" spans="1:17">
      <c r="B15" s="29"/>
      <c r="C15" s="29"/>
      <c r="E15" s="30"/>
      <c r="F15" s="30"/>
      <c r="I15" s="119" t="s">
        <v>144</v>
      </c>
    </row>
    <row r="16" spans="1:17" ht="18" customHeight="1">
      <c r="D16" s="29"/>
      <c r="E16" s="29"/>
      <c r="F16" s="29"/>
    </row>
    <row r="17" spans="1:12" ht="18" customHeight="1">
      <c r="B17" s="147" t="s">
        <v>606</v>
      </c>
      <c r="C17" s="117" t="s">
        <v>144</v>
      </c>
      <c r="E17" s="29"/>
      <c r="F17" s="29"/>
      <c r="H17" s="173"/>
    </row>
    <row r="18" spans="1:12" ht="18" customHeight="1">
      <c r="B18" s="42" t="s">
        <v>143</v>
      </c>
      <c r="C18" s="41" t="s">
        <v>142</v>
      </c>
      <c r="D18" s="40"/>
      <c r="E18" s="40" t="s">
        <v>138</v>
      </c>
      <c r="F18" s="29"/>
    </row>
    <row r="19" spans="1:12" ht="18" customHeight="1">
      <c r="B19" s="39" t="s">
        <v>141</v>
      </c>
      <c r="C19" s="35">
        <f>O14</f>
        <v>0</v>
      </c>
      <c r="D19" s="34" t="s">
        <v>138</v>
      </c>
      <c r="E19" s="33">
        <f>P14</f>
        <v>49</v>
      </c>
      <c r="F19" s="120"/>
    </row>
    <row r="20" spans="1:12">
      <c r="B20" s="38" t="s">
        <v>140</v>
      </c>
      <c r="C20" s="35">
        <f>M14</f>
        <v>49.1</v>
      </c>
      <c r="D20" s="34" t="s">
        <v>138</v>
      </c>
      <c r="E20" s="33">
        <f>N14</f>
        <v>98</v>
      </c>
      <c r="F20" s="120"/>
    </row>
    <row r="21" spans="1:12">
      <c r="B21" s="37" t="s">
        <v>139</v>
      </c>
      <c r="C21" s="35">
        <f>K14</f>
        <v>98.1</v>
      </c>
      <c r="D21" s="34" t="s">
        <v>138</v>
      </c>
      <c r="E21" s="33">
        <f>L14</f>
        <v>147</v>
      </c>
      <c r="F21" s="120"/>
      <c r="L21" s="29"/>
    </row>
    <row r="22" spans="1:12">
      <c r="B22" s="36" t="s">
        <v>288</v>
      </c>
      <c r="C22" s="35">
        <f>I14</f>
        <v>147.1</v>
      </c>
      <c r="D22" s="34" t="s">
        <v>138</v>
      </c>
      <c r="E22" s="33">
        <f>J14</f>
        <v>196</v>
      </c>
      <c r="F22" s="120"/>
      <c r="L22" s="29"/>
    </row>
    <row r="24" spans="1:12" ht="32.25" customHeight="1">
      <c r="B24" s="174"/>
      <c r="C24" s="905" t="s">
        <v>633</v>
      </c>
      <c r="D24" s="906"/>
      <c r="E24" s="907"/>
    </row>
    <row r="26" spans="1:12">
      <c r="A26" s="28"/>
      <c r="B26" s="27"/>
    </row>
  </sheetData>
  <sheetProtection algorithmName="SHA-512" hashValue="h/eWY9brIoPoXKOq3CT0XOONacDRD6Tys/Mn+vVDkXsMlmx/gED9GUR675TEMFanohh8QrHw8IV/W1NE1bp5ag==" saltValue="nyf3fPysx2FCx1nYTU+DZA==" spinCount="100000" sheet="1" pivotTables="0"/>
  <mergeCells count="6">
    <mergeCell ref="C24:E24"/>
    <mergeCell ref="O7:P7"/>
    <mergeCell ref="A6:B6"/>
    <mergeCell ref="I7:J7"/>
    <mergeCell ref="K7:L7"/>
    <mergeCell ref="M7:N7"/>
  </mergeCells>
  <conditionalFormatting sqref="D10:D13 D8">
    <cfRule type="cellIs" dxfId="13" priority="242" operator="between">
      <formula>$I8</formula>
      <formula>$J8</formula>
    </cfRule>
    <cfRule type="cellIs" dxfId="12" priority="243" operator="between">
      <formula>$K8</formula>
      <formula>$L8</formula>
    </cfRule>
    <cfRule type="cellIs" dxfId="11" priority="244" operator="between">
      <formula>$M8</formula>
      <formula>$N8</formula>
    </cfRule>
    <cfRule type="cellIs" dxfId="10" priority="245" operator="lessThanOrEqual">
      <formula>$P8</formula>
    </cfRule>
  </conditionalFormatting>
  <conditionalFormatting sqref="D14">
    <cfRule type="cellIs" dxfId="9" priority="344" operator="between">
      <formula>$I$14</formula>
      <formula>$J$14</formula>
    </cfRule>
    <cfRule type="cellIs" dxfId="8" priority="345" operator="between">
      <formula>$K$14</formula>
      <formula>$L$14</formula>
    </cfRule>
    <cfRule type="cellIs" dxfId="7" priority="346" operator="between">
      <formula>$M$14</formula>
      <formula>$N$14</formula>
    </cfRule>
    <cfRule type="cellIs" dxfId="6" priority="347" operator="between">
      <formula>$O$14</formula>
      <formula>$P$14</formula>
    </cfRule>
  </conditionalFormatting>
  <conditionalFormatting sqref="H8:H13">
    <cfRule type="expression" dxfId="5" priority="19">
      <formula>100</formula>
    </cfRule>
    <cfRule type="iconSet" priority="20">
      <iconSet iconSet="3TrafficLights2">
        <cfvo type="percent" val="0"/>
        <cfvo type="percent" val="33"/>
        <cfvo type="percent" val="67"/>
      </iconSet>
    </cfRule>
  </conditionalFormatting>
  <conditionalFormatting sqref="G8">
    <cfRule type="cellIs" dxfId="4" priority="10" operator="lessThan">
      <formula>$F$8</formula>
    </cfRule>
  </conditionalFormatting>
  <conditionalFormatting sqref="G10">
    <cfRule type="cellIs" dxfId="3" priority="9" operator="lessThan">
      <formula>$F$10</formula>
    </cfRule>
  </conditionalFormatting>
  <conditionalFormatting sqref="G11">
    <cfRule type="cellIs" dxfId="2" priority="8" operator="lessThan">
      <formula>$F$11</formula>
    </cfRule>
  </conditionalFormatting>
  <conditionalFormatting sqref="G12">
    <cfRule type="cellIs" dxfId="1" priority="7" operator="lessThan">
      <formula>$F$12</formula>
    </cfRule>
  </conditionalFormatting>
  <conditionalFormatting sqref="G13">
    <cfRule type="cellIs" dxfId="0" priority="6" operator="lessThan">
      <formula>$F$13</formula>
    </cfRule>
  </conditionalFormatting>
  <pageMargins left="0.78740157480314965" right="0.70866141732283472" top="1.1811023622047245" bottom="0.78740157480314965" header="0.78740157480314965" footer="0.31496062992125984"/>
  <pageSetup paperSize="9" orientation="landscape" r:id="rId1"/>
  <headerFooter>
    <oddHeader>&amp;C&amp;"Times New Roman,Fett"Bewertungsmatrix</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S54"/>
  <sheetViews>
    <sheetView topLeftCell="A21" workbookViewId="0">
      <selection activeCell="B35" sqref="B35:B42"/>
    </sheetView>
  </sheetViews>
  <sheetFormatPr defaultColWidth="11.42578125" defaultRowHeight="15.75"/>
  <cols>
    <col min="1" max="1" width="25.85546875" style="100" customWidth="1"/>
    <col min="2" max="2" width="11.42578125" style="100"/>
    <col min="3" max="6" width="13.42578125" style="100" customWidth="1"/>
    <col min="7" max="7" width="11.5703125" style="100" bestFit="1" customWidth="1"/>
    <col min="8" max="8" width="7.5703125" style="100" customWidth="1"/>
    <col min="9" max="9" width="9" style="100" customWidth="1"/>
    <col min="10" max="13" width="4.85546875" style="100" bestFit="1" customWidth="1"/>
    <col min="14" max="16384" width="11.42578125" style="100"/>
  </cols>
  <sheetData>
    <row r="1" spans="1:19" ht="16.5">
      <c r="A1" s="166" t="s">
        <v>559</v>
      </c>
      <c r="B1" s="77"/>
      <c r="C1" s="78"/>
      <c r="D1" s="79"/>
      <c r="E1" s="80"/>
      <c r="F1" s="80"/>
      <c r="G1" s="77"/>
      <c r="H1" s="77"/>
      <c r="I1" s="88"/>
      <c r="J1" s="88"/>
      <c r="K1" s="88"/>
      <c r="L1" s="88"/>
      <c r="M1" s="88"/>
      <c r="N1" s="88"/>
      <c r="O1" s="88"/>
      <c r="P1" s="88"/>
      <c r="Q1" s="88"/>
      <c r="R1" s="153"/>
      <c r="S1" s="154"/>
    </row>
    <row r="2" spans="1:19" ht="16.5">
      <c r="A2" s="167" t="s">
        <v>22</v>
      </c>
      <c r="B2" s="81"/>
      <c r="C2" s="82"/>
      <c r="D2" s="83"/>
      <c r="E2" s="84"/>
      <c r="F2" s="84"/>
      <c r="G2" s="81"/>
      <c r="H2" s="81"/>
      <c r="I2" s="90"/>
      <c r="J2" s="90"/>
      <c r="K2" s="90"/>
      <c r="L2" s="90"/>
      <c r="M2" s="90"/>
      <c r="N2" s="90"/>
      <c r="O2" s="90"/>
      <c r="P2" s="90"/>
      <c r="Q2" s="90"/>
      <c r="R2" s="152"/>
      <c r="S2" s="155"/>
    </row>
    <row r="3" spans="1:19" ht="19.5" thickBot="1">
      <c r="A3" s="156" t="s">
        <v>23</v>
      </c>
      <c r="B3" s="85"/>
      <c r="C3" s="86"/>
      <c r="D3" s="87"/>
      <c r="E3" s="85"/>
      <c r="F3" s="92"/>
      <c r="G3" s="92"/>
      <c r="H3" s="92"/>
      <c r="I3" s="92"/>
      <c r="J3" s="92"/>
      <c r="K3" s="92"/>
      <c r="L3" s="92"/>
      <c r="M3" s="92"/>
      <c r="N3" s="92"/>
      <c r="O3" s="92"/>
      <c r="P3" s="92"/>
      <c r="Q3" s="95" t="s">
        <v>524</v>
      </c>
      <c r="R3" s="95"/>
      <c r="S3" s="151" t="str">
        <f>'Bewertungsmatrix Allg. (I)'!K3</f>
        <v xml:space="preserve">bitte auswählen </v>
      </c>
    </row>
    <row r="4" spans="1:19" ht="9" customHeight="1"/>
    <row r="5" spans="1:19" ht="9" customHeight="1"/>
    <row r="6" spans="1:19" ht="9" customHeight="1"/>
    <row r="7" spans="1:19" ht="9" customHeight="1"/>
    <row r="8" spans="1:19" ht="9" customHeight="1"/>
    <row r="9" spans="1:19" ht="9" customHeight="1"/>
    <row r="10" spans="1:19" ht="9" customHeight="1">
      <c r="B10" s="101"/>
    </row>
    <row r="11" spans="1:19" ht="9" customHeight="1"/>
    <row r="12" spans="1:19" ht="21" customHeight="1">
      <c r="A12" s="100" t="s">
        <v>739</v>
      </c>
    </row>
    <row r="13" spans="1:19" ht="9" customHeight="1"/>
    <row r="14" spans="1:19" ht="9" customHeight="1"/>
    <row r="15" spans="1:19" ht="9" customHeight="1"/>
    <row r="16" spans="1:19" ht="9" customHeight="1"/>
    <row r="17" spans="11:11" ht="9" customHeight="1"/>
    <row r="18" spans="11:11" ht="9" customHeight="1"/>
    <row r="19" spans="11:11" ht="9" customHeight="1"/>
    <row r="20" spans="11:11" ht="9" customHeight="1">
      <c r="K20" s="102"/>
    </row>
    <row r="21" spans="11:11" ht="9" customHeight="1">
      <c r="K21" s="102"/>
    </row>
    <row r="22" spans="11:11" ht="9" customHeight="1"/>
    <row r="23" spans="11:11" ht="9" customHeight="1"/>
    <row r="24" spans="11:11" ht="9" customHeight="1"/>
    <row r="25" spans="11:11" ht="9" customHeight="1"/>
    <row r="26" spans="11:11" ht="9" customHeight="1"/>
    <row r="27" spans="11:11" ht="9" customHeight="1"/>
    <row r="28" spans="11:11" ht="9" customHeight="1"/>
    <row r="29" spans="11:11" ht="9" customHeight="1"/>
    <row r="30" spans="11:11" ht="9" customHeight="1"/>
    <row r="31" spans="11:11" ht="9" customHeight="1"/>
    <row r="32" spans="11:11" ht="9" customHeight="1"/>
    <row r="33" spans="1:19" ht="47.25">
      <c r="A33" s="164" t="s">
        <v>641</v>
      </c>
      <c r="B33" s="138" t="s">
        <v>550</v>
      </c>
      <c r="C33" s="139"/>
      <c r="D33" s="139" t="s">
        <v>551</v>
      </c>
      <c r="E33" s="139"/>
      <c r="F33" s="140"/>
      <c r="G33" s="157" t="s">
        <v>552</v>
      </c>
      <c r="H33" s="158"/>
      <c r="I33" s="158"/>
      <c r="J33" s="158"/>
      <c r="K33" s="158"/>
      <c r="L33" s="158"/>
      <c r="M33" s="159"/>
      <c r="N33" s="160" t="s">
        <v>640</v>
      </c>
      <c r="O33" s="161"/>
      <c r="P33" s="161"/>
      <c r="Q33" s="161"/>
      <c r="R33" s="161"/>
      <c r="S33" s="162"/>
    </row>
    <row r="34" spans="1:19">
      <c r="B34" s="163" t="s">
        <v>256</v>
      </c>
      <c r="C34" s="163" t="s">
        <v>257</v>
      </c>
      <c r="D34" s="163" t="s">
        <v>258</v>
      </c>
      <c r="E34" s="163" t="s">
        <v>259</v>
      </c>
      <c r="F34" s="163" t="s">
        <v>260</v>
      </c>
      <c r="G34" s="121" t="s">
        <v>261</v>
      </c>
      <c r="H34" s="121" t="s">
        <v>261</v>
      </c>
      <c r="I34" s="121" t="s">
        <v>261</v>
      </c>
      <c r="J34" s="121" t="s">
        <v>261</v>
      </c>
      <c r="K34" s="121" t="s">
        <v>261</v>
      </c>
      <c r="L34" s="121" t="s">
        <v>261</v>
      </c>
      <c r="M34" s="121" t="s">
        <v>261</v>
      </c>
      <c r="N34" s="136" t="s">
        <v>261</v>
      </c>
      <c r="O34" s="136" t="s">
        <v>545</v>
      </c>
      <c r="P34" s="136" t="s">
        <v>546</v>
      </c>
      <c r="Q34" s="136" t="s">
        <v>547</v>
      </c>
      <c r="R34" s="136" t="s">
        <v>548</v>
      </c>
      <c r="S34" s="136" t="s">
        <v>549</v>
      </c>
    </row>
    <row r="35" spans="1:19">
      <c r="B35" s="103">
        <v>0</v>
      </c>
      <c r="C35" s="103">
        <v>0</v>
      </c>
      <c r="D35" s="103">
        <v>0</v>
      </c>
      <c r="E35" s="103">
        <v>0</v>
      </c>
      <c r="F35" s="103">
        <v>0</v>
      </c>
      <c r="G35" s="103">
        <v>0</v>
      </c>
      <c r="H35" s="103">
        <v>0</v>
      </c>
      <c r="I35" s="103">
        <v>0</v>
      </c>
      <c r="J35" s="103">
        <v>0</v>
      </c>
      <c r="K35" s="103">
        <v>0</v>
      </c>
      <c r="L35" s="103">
        <v>0</v>
      </c>
      <c r="M35" s="103">
        <v>0</v>
      </c>
      <c r="N35" s="103">
        <v>0</v>
      </c>
      <c r="O35" s="103">
        <v>0</v>
      </c>
      <c r="P35" s="103">
        <v>0</v>
      </c>
      <c r="Q35" s="103">
        <v>0</v>
      </c>
      <c r="R35" s="103">
        <v>0</v>
      </c>
      <c r="S35" s="103">
        <v>0</v>
      </c>
    </row>
    <row r="36" spans="1:19">
      <c r="B36" s="103">
        <v>1</v>
      </c>
      <c r="C36" s="103">
        <v>1</v>
      </c>
      <c r="D36" s="103">
        <v>1</v>
      </c>
      <c r="E36" s="103">
        <v>1</v>
      </c>
      <c r="F36" s="103">
        <v>1</v>
      </c>
      <c r="G36" s="103">
        <v>1</v>
      </c>
      <c r="H36" s="103">
        <v>1</v>
      </c>
      <c r="I36" s="103">
        <v>2</v>
      </c>
      <c r="J36" s="103">
        <v>3</v>
      </c>
      <c r="K36" s="103">
        <v>4</v>
      </c>
      <c r="L36" s="103">
        <v>5</v>
      </c>
      <c r="M36" s="103">
        <v>6</v>
      </c>
      <c r="N36" s="103">
        <v>1</v>
      </c>
      <c r="O36" s="103">
        <v>2</v>
      </c>
      <c r="P36" s="103">
        <v>3</v>
      </c>
      <c r="Q36" s="103">
        <v>4</v>
      </c>
      <c r="R36" s="103">
        <v>5</v>
      </c>
      <c r="S36" s="103">
        <v>6</v>
      </c>
    </row>
    <row r="37" spans="1:19">
      <c r="B37" s="103">
        <v>2</v>
      </c>
      <c r="C37" s="103">
        <v>2</v>
      </c>
      <c r="D37" s="103">
        <v>2</v>
      </c>
      <c r="E37" s="103">
        <v>2</v>
      </c>
      <c r="F37" s="103">
        <v>2</v>
      </c>
      <c r="G37" s="103"/>
      <c r="H37" s="103"/>
      <c r="I37" s="103"/>
      <c r="J37" s="103"/>
      <c r="K37" s="103"/>
      <c r="L37" s="103"/>
      <c r="M37" s="103"/>
      <c r="N37" s="103" t="s">
        <v>229</v>
      </c>
      <c r="O37" s="103" t="s">
        <v>229</v>
      </c>
      <c r="P37" s="103" t="s">
        <v>229</v>
      </c>
      <c r="Q37" s="103" t="s">
        <v>229</v>
      </c>
      <c r="R37" s="103" t="s">
        <v>229</v>
      </c>
      <c r="S37" s="103" t="s">
        <v>229</v>
      </c>
    </row>
    <row r="38" spans="1:19">
      <c r="B38" s="103">
        <v>3</v>
      </c>
      <c r="C38" s="103">
        <v>3</v>
      </c>
      <c r="D38" s="103">
        <v>3</v>
      </c>
      <c r="E38" s="103">
        <v>3</v>
      </c>
      <c r="F38" s="103" t="s">
        <v>229</v>
      </c>
      <c r="G38" s="103"/>
      <c r="H38" s="103"/>
      <c r="I38" s="103"/>
      <c r="J38" s="103"/>
      <c r="K38" s="103"/>
      <c r="L38" s="103"/>
      <c r="M38" s="103"/>
      <c r="N38" s="103"/>
      <c r="O38" s="103"/>
      <c r="P38" s="103"/>
      <c r="Q38" s="103"/>
      <c r="R38" s="103"/>
      <c r="S38" s="103"/>
    </row>
    <row r="39" spans="1:19">
      <c r="B39" s="103">
        <v>4</v>
      </c>
      <c r="C39" s="103">
        <v>4</v>
      </c>
      <c r="D39" s="103">
        <v>4</v>
      </c>
      <c r="E39" s="103" t="s">
        <v>229</v>
      </c>
      <c r="F39" s="103"/>
      <c r="G39" s="103"/>
      <c r="H39" s="103"/>
      <c r="I39" s="103"/>
      <c r="J39" s="103"/>
      <c r="K39" s="103"/>
      <c r="L39" s="103"/>
      <c r="M39" s="103"/>
      <c r="N39" s="103"/>
      <c r="O39" s="103"/>
      <c r="P39" s="103"/>
      <c r="Q39" s="103"/>
      <c r="R39" s="103"/>
      <c r="S39" s="103"/>
    </row>
    <row r="40" spans="1:19">
      <c r="B40" s="103">
        <v>5</v>
      </c>
      <c r="C40" s="103">
        <v>5</v>
      </c>
      <c r="D40" s="103" t="s">
        <v>229</v>
      </c>
      <c r="E40" s="103"/>
      <c r="F40" s="103"/>
      <c r="G40" s="103"/>
      <c r="H40" s="103"/>
      <c r="I40" s="103"/>
      <c r="J40" s="103"/>
      <c r="K40" s="103"/>
      <c r="L40" s="103"/>
      <c r="M40" s="103"/>
      <c r="N40" s="103"/>
      <c r="O40" s="103"/>
      <c r="P40" s="103"/>
      <c r="Q40" s="103"/>
      <c r="R40" s="103"/>
      <c r="S40" s="103"/>
    </row>
    <row r="41" spans="1:19">
      <c r="B41" s="103">
        <v>6</v>
      </c>
      <c r="C41" s="103" t="s">
        <v>229</v>
      </c>
      <c r="D41" s="103"/>
      <c r="E41" s="103"/>
      <c r="F41" s="103"/>
      <c r="G41" s="103"/>
      <c r="H41" s="103"/>
      <c r="I41" s="103"/>
      <c r="J41" s="103"/>
      <c r="K41" s="103"/>
      <c r="L41" s="103"/>
      <c r="M41" s="103"/>
      <c r="N41" s="103"/>
      <c r="O41" s="103"/>
      <c r="P41" s="103"/>
      <c r="Q41" s="103"/>
      <c r="R41" s="103"/>
      <c r="S41" s="103"/>
    </row>
    <row r="42" spans="1:19">
      <c r="B42" s="103" t="s">
        <v>229</v>
      </c>
      <c r="C42" s="103"/>
      <c r="D42" s="103"/>
      <c r="E42" s="103"/>
      <c r="F42" s="103"/>
      <c r="G42" s="103"/>
      <c r="H42" s="103"/>
      <c r="I42" s="103"/>
      <c r="J42" s="103"/>
      <c r="K42" s="103"/>
      <c r="L42" s="103"/>
      <c r="M42" s="103"/>
      <c r="N42" s="103"/>
      <c r="O42" s="103"/>
      <c r="P42" s="103"/>
      <c r="Q42" s="103"/>
      <c r="R42" s="103"/>
      <c r="S42" s="103"/>
    </row>
    <row r="45" spans="1:19" ht="47.25">
      <c r="A45" s="165" t="s">
        <v>642</v>
      </c>
      <c r="B45" s="137" t="s">
        <v>563</v>
      </c>
      <c r="C45" s="137"/>
      <c r="D45" s="137"/>
      <c r="E45" s="137"/>
      <c r="F45" s="137"/>
      <c r="G45" s="137"/>
      <c r="H45" s="137"/>
      <c r="I45" s="137"/>
      <c r="J45" s="137"/>
      <c r="K45" s="137"/>
      <c r="L45" s="137"/>
      <c r="M45" s="137"/>
      <c r="N45" s="137"/>
    </row>
    <row r="46" spans="1:19">
      <c r="B46" s="144" t="s">
        <v>560</v>
      </c>
      <c r="C46" s="144" t="s">
        <v>561</v>
      </c>
      <c r="D46" s="144" t="s">
        <v>562</v>
      </c>
      <c r="E46" s="144" t="s">
        <v>607</v>
      </c>
      <c r="F46" s="144" t="s">
        <v>568</v>
      </c>
      <c r="G46" s="144" t="s">
        <v>564</v>
      </c>
      <c r="H46" s="144" t="s">
        <v>565</v>
      </c>
      <c r="I46" s="144" t="s">
        <v>566</v>
      </c>
      <c r="J46" s="144" t="s">
        <v>188</v>
      </c>
      <c r="K46" s="144" t="s">
        <v>567</v>
      </c>
      <c r="L46" s="144" t="s">
        <v>569</v>
      </c>
      <c r="M46" s="144" t="s">
        <v>570</v>
      </c>
      <c r="N46" s="144" t="s">
        <v>671</v>
      </c>
    </row>
    <row r="47" spans="1:19">
      <c r="B47" s="103">
        <v>0</v>
      </c>
      <c r="C47" s="103">
        <v>0</v>
      </c>
      <c r="D47" s="103">
        <v>0</v>
      </c>
      <c r="E47" s="103">
        <v>0</v>
      </c>
      <c r="F47" s="103">
        <v>0</v>
      </c>
      <c r="G47" s="103">
        <v>0</v>
      </c>
      <c r="H47" s="103">
        <v>0</v>
      </c>
      <c r="I47" s="103">
        <v>0</v>
      </c>
      <c r="J47" s="103">
        <v>0</v>
      </c>
      <c r="K47" s="103">
        <v>0</v>
      </c>
      <c r="L47" s="103">
        <v>0</v>
      </c>
      <c r="M47" s="103">
        <v>0</v>
      </c>
      <c r="N47" s="103">
        <v>0</v>
      </c>
    </row>
    <row r="48" spans="1:19">
      <c r="B48" s="103">
        <v>2</v>
      </c>
      <c r="C48" s="103">
        <v>3</v>
      </c>
      <c r="D48" s="103">
        <v>1</v>
      </c>
      <c r="E48" s="103">
        <v>4</v>
      </c>
      <c r="F48" s="103">
        <v>2</v>
      </c>
      <c r="G48" s="103">
        <v>2</v>
      </c>
      <c r="H48" s="103">
        <v>2</v>
      </c>
      <c r="I48" s="103">
        <v>1</v>
      </c>
      <c r="J48" s="103">
        <v>1</v>
      </c>
      <c r="K48" s="103">
        <v>3</v>
      </c>
      <c r="L48" s="103">
        <v>5</v>
      </c>
      <c r="M48" s="103">
        <v>4</v>
      </c>
      <c r="N48" s="103">
        <v>3</v>
      </c>
    </row>
    <row r="49" spans="2:14">
      <c r="B49" s="103">
        <v>3</v>
      </c>
      <c r="C49" s="103">
        <v>4</v>
      </c>
      <c r="D49" s="103">
        <v>2</v>
      </c>
      <c r="E49" s="103">
        <v>5</v>
      </c>
      <c r="F49" s="103">
        <v>3</v>
      </c>
      <c r="G49" s="103">
        <v>3</v>
      </c>
      <c r="H49" s="103">
        <v>3</v>
      </c>
      <c r="I49" s="103">
        <v>2</v>
      </c>
      <c r="J49" s="103">
        <v>2</v>
      </c>
      <c r="K49" s="103">
        <v>4</v>
      </c>
      <c r="L49" s="103">
        <v>6</v>
      </c>
      <c r="M49" s="103">
        <v>5</v>
      </c>
      <c r="N49" s="103">
        <v>6</v>
      </c>
    </row>
    <row r="50" spans="2:14">
      <c r="B50" s="103">
        <v>4</v>
      </c>
      <c r="C50" s="103">
        <v>5</v>
      </c>
      <c r="D50" s="103">
        <v>3</v>
      </c>
      <c r="E50" s="103">
        <v>6</v>
      </c>
      <c r="F50" s="103">
        <v>5</v>
      </c>
      <c r="G50" s="103">
        <v>4</v>
      </c>
      <c r="H50" s="103">
        <v>4</v>
      </c>
      <c r="I50" s="103">
        <v>3</v>
      </c>
      <c r="J50" s="103">
        <v>3</v>
      </c>
      <c r="K50" s="103" t="s">
        <v>229</v>
      </c>
      <c r="L50" s="103" t="s">
        <v>229</v>
      </c>
      <c r="M50" s="103" t="s">
        <v>229</v>
      </c>
      <c r="N50" s="103" t="s">
        <v>229</v>
      </c>
    </row>
    <row r="51" spans="2:14">
      <c r="B51" s="103">
        <v>5</v>
      </c>
      <c r="C51" s="102">
        <v>6</v>
      </c>
      <c r="D51" s="103">
        <v>4</v>
      </c>
      <c r="E51" s="103" t="s">
        <v>229</v>
      </c>
      <c r="F51" s="102">
        <v>6</v>
      </c>
      <c r="G51" s="103">
        <v>5</v>
      </c>
      <c r="H51" s="103">
        <v>5</v>
      </c>
      <c r="I51" s="103">
        <v>4</v>
      </c>
      <c r="J51" s="103" t="s">
        <v>229</v>
      </c>
      <c r="K51" s="103"/>
      <c r="L51" s="103"/>
    </row>
    <row r="52" spans="2:14">
      <c r="B52" s="103">
        <v>6</v>
      </c>
      <c r="C52" s="103" t="s">
        <v>229</v>
      </c>
      <c r="D52" s="103" t="s">
        <v>229</v>
      </c>
      <c r="E52" s="103"/>
      <c r="F52" s="103" t="s">
        <v>229</v>
      </c>
      <c r="G52" s="103" t="s">
        <v>229</v>
      </c>
      <c r="H52" s="103">
        <v>6</v>
      </c>
      <c r="I52" s="103" t="s">
        <v>229</v>
      </c>
      <c r="J52" s="103"/>
      <c r="K52" s="103"/>
      <c r="L52" s="103"/>
    </row>
    <row r="53" spans="2:14">
      <c r="B53" s="103" t="s">
        <v>229</v>
      </c>
      <c r="D53" s="103"/>
      <c r="E53" s="103"/>
      <c r="G53" s="103"/>
      <c r="H53" s="103" t="s">
        <v>229</v>
      </c>
      <c r="I53" s="103"/>
      <c r="J53" s="103"/>
      <c r="K53" s="103"/>
      <c r="L53" s="103"/>
    </row>
    <row r="54" spans="2:14">
      <c r="C54" s="103"/>
      <c r="D54" s="103"/>
      <c r="E54" s="103"/>
      <c r="F54" s="103"/>
    </row>
  </sheetData>
  <sheetProtection algorithmName="SHA-512" hashValue="mqqYog1C84XidGrR/U7I1jvh4eZrJs2KPsh7eBbrJQXwZ78MhSZGba+xa7ELywgeNePYGyib3y2r5K1hrN69tA==" saltValue="7Yj9L8yLMT1o71IgUztWcg==" spinCount="100000" sheet="1" objects="1" scenarios="1"/>
  <phoneticPr fontId="2" type="noConversion"/>
  <pageMargins left="0.7" right="0.7" top="0.78740157499999996" bottom="0.78740157499999996"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E104"/>
  <sheetViews>
    <sheetView workbookViewId="0">
      <selection activeCell="B44" sqref="B44"/>
    </sheetView>
  </sheetViews>
  <sheetFormatPr defaultColWidth="8.85546875" defaultRowHeight="15"/>
  <cols>
    <col min="1" max="1" width="13.85546875" style="1" customWidth="1"/>
    <col min="2" max="2" width="25.28515625" style="1" customWidth="1"/>
    <col min="3" max="4" width="13.85546875" style="1" customWidth="1"/>
    <col min="5" max="5" width="50.85546875" style="1" customWidth="1"/>
    <col min="6" max="16384" width="8.85546875" style="1"/>
  </cols>
  <sheetData>
    <row r="1" spans="1:5" s="134" customFormat="1" ht="47.25">
      <c r="A1" s="133" t="s">
        <v>292</v>
      </c>
      <c r="B1" s="133" t="s">
        <v>291</v>
      </c>
      <c r="C1" s="133" t="s">
        <v>293</v>
      </c>
      <c r="D1" s="133" t="s">
        <v>294</v>
      </c>
      <c r="E1" s="133" t="s">
        <v>295</v>
      </c>
    </row>
    <row r="2" spans="1:5" s="134" customFormat="1" ht="30">
      <c r="A2" s="134" t="s">
        <v>667</v>
      </c>
      <c r="B2" s="169" t="s">
        <v>668</v>
      </c>
    </row>
    <row r="3" spans="1:5">
      <c r="A3" s="135" t="s">
        <v>297</v>
      </c>
      <c r="B3" s="135" t="s">
        <v>296</v>
      </c>
      <c r="C3" s="135" t="s">
        <v>298</v>
      </c>
      <c r="D3" s="135" t="s">
        <v>299</v>
      </c>
      <c r="E3" s="135" t="s">
        <v>300</v>
      </c>
    </row>
    <row r="4" spans="1:5">
      <c r="A4" s="135" t="s">
        <v>302</v>
      </c>
      <c r="B4" s="135" t="s">
        <v>301</v>
      </c>
      <c r="C4" s="135" t="s">
        <v>303</v>
      </c>
      <c r="D4" s="135" t="s">
        <v>299</v>
      </c>
      <c r="E4" s="135" t="s">
        <v>304</v>
      </c>
    </row>
    <row r="5" spans="1:5">
      <c r="A5" s="135" t="s">
        <v>306</v>
      </c>
      <c r="B5" s="135" t="s">
        <v>305</v>
      </c>
      <c r="C5" s="135" t="s">
        <v>298</v>
      </c>
      <c r="D5" s="135" t="s">
        <v>299</v>
      </c>
      <c r="E5" s="135" t="s">
        <v>307</v>
      </c>
    </row>
    <row r="6" spans="1:5">
      <c r="A6" s="135" t="s">
        <v>309</v>
      </c>
      <c r="B6" s="135" t="s">
        <v>308</v>
      </c>
      <c r="C6" s="135" t="s">
        <v>303</v>
      </c>
      <c r="D6" s="135" t="s">
        <v>299</v>
      </c>
      <c r="E6" s="135" t="s">
        <v>304</v>
      </c>
    </row>
    <row r="7" spans="1:5">
      <c r="A7" s="135" t="s">
        <v>311</v>
      </c>
      <c r="B7" s="135" t="s">
        <v>310</v>
      </c>
      <c r="C7" s="135" t="s">
        <v>312</v>
      </c>
      <c r="D7" s="135" t="s">
        <v>313</v>
      </c>
      <c r="E7" s="135" t="s">
        <v>314</v>
      </c>
    </row>
    <row r="8" spans="1:5" ht="30">
      <c r="A8" s="135" t="s">
        <v>316</v>
      </c>
      <c r="B8" s="135" t="s">
        <v>315</v>
      </c>
      <c r="C8" s="135" t="s">
        <v>313</v>
      </c>
      <c r="D8" s="135" t="s">
        <v>299</v>
      </c>
      <c r="E8" s="135" t="s">
        <v>317</v>
      </c>
    </row>
    <row r="9" spans="1:5">
      <c r="A9" s="135" t="s">
        <v>319</v>
      </c>
      <c r="B9" s="135" t="s">
        <v>318</v>
      </c>
      <c r="C9" s="135" t="s">
        <v>298</v>
      </c>
      <c r="D9" s="135" t="s">
        <v>299</v>
      </c>
      <c r="E9" s="135" t="s">
        <v>300</v>
      </c>
    </row>
    <row r="10" spans="1:5" ht="30">
      <c r="A10" s="135" t="s">
        <v>321</v>
      </c>
      <c r="B10" s="135" t="s">
        <v>320</v>
      </c>
      <c r="C10" s="135" t="s">
        <v>303</v>
      </c>
      <c r="D10" s="135" t="s">
        <v>299</v>
      </c>
      <c r="E10" s="135" t="s">
        <v>322</v>
      </c>
    </row>
    <row r="11" spans="1:5">
      <c r="A11" s="135" t="s">
        <v>324</v>
      </c>
      <c r="B11" s="135" t="s">
        <v>323</v>
      </c>
      <c r="C11" s="135" t="s">
        <v>298</v>
      </c>
      <c r="D11" s="135" t="s">
        <v>299</v>
      </c>
      <c r="E11" s="135" t="s">
        <v>325</v>
      </c>
    </row>
    <row r="12" spans="1:5" ht="30">
      <c r="A12" s="135" t="s">
        <v>327</v>
      </c>
      <c r="B12" s="135" t="s">
        <v>326</v>
      </c>
      <c r="C12" s="135" t="s">
        <v>303</v>
      </c>
      <c r="D12" s="135" t="s">
        <v>299</v>
      </c>
      <c r="E12" s="135" t="s">
        <v>322</v>
      </c>
    </row>
    <row r="13" spans="1:5">
      <c r="A13" s="135" t="s">
        <v>329</v>
      </c>
      <c r="B13" s="135" t="s">
        <v>328</v>
      </c>
      <c r="C13" s="135" t="s">
        <v>298</v>
      </c>
      <c r="D13" s="135" t="s">
        <v>299</v>
      </c>
      <c r="E13" s="135" t="s">
        <v>330</v>
      </c>
    </row>
    <row r="14" spans="1:5">
      <c r="A14" s="135" t="s">
        <v>332</v>
      </c>
      <c r="B14" s="135" t="s">
        <v>331</v>
      </c>
      <c r="C14" s="135" t="s">
        <v>298</v>
      </c>
      <c r="D14" s="135" t="s">
        <v>299</v>
      </c>
      <c r="E14" s="135" t="s">
        <v>300</v>
      </c>
    </row>
    <row r="15" spans="1:5" ht="30">
      <c r="A15" s="135" t="s">
        <v>334</v>
      </c>
      <c r="B15" s="135" t="s">
        <v>333</v>
      </c>
      <c r="C15" s="135" t="s">
        <v>303</v>
      </c>
      <c r="D15" s="135" t="s">
        <v>299</v>
      </c>
      <c r="E15" s="135" t="s">
        <v>335</v>
      </c>
    </row>
    <row r="16" spans="1:5">
      <c r="A16" s="135" t="s">
        <v>337</v>
      </c>
      <c r="B16" s="135" t="s">
        <v>336</v>
      </c>
      <c r="C16" s="135" t="s">
        <v>298</v>
      </c>
      <c r="D16" s="135" t="s">
        <v>299</v>
      </c>
      <c r="E16" s="135" t="s">
        <v>338</v>
      </c>
    </row>
    <row r="17" spans="1:5">
      <c r="A17" s="135" t="s">
        <v>340</v>
      </c>
      <c r="B17" s="135" t="s">
        <v>339</v>
      </c>
      <c r="C17" s="135" t="s">
        <v>298</v>
      </c>
      <c r="D17" s="135" t="s">
        <v>299</v>
      </c>
      <c r="E17" s="135" t="s">
        <v>325</v>
      </c>
    </row>
    <row r="18" spans="1:5">
      <c r="A18" s="135" t="s">
        <v>342</v>
      </c>
      <c r="B18" s="135" t="s">
        <v>341</v>
      </c>
      <c r="C18" s="135" t="s">
        <v>303</v>
      </c>
      <c r="D18" s="135" t="s">
        <v>299</v>
      </c>
      <c r="E18" s="135" t="s">
        <v>304</v>
      </c>
    </row>
    <row r="19" spans="1:5">
      <c r="A19" s="135" t="s">
        <v>344</v>
      </c>
      <c r="B19" s="135" t="s">
        <v>343</v>
      </c>
      <c r="C19" s="135" t="s">
        <v>313</v>
      </c>
      <c r="D19" s="135" t="s">
        <v>299</v>
      </c>
      <c r="E19" s="135" t="s">
        <v>345</v>
      </c>
    </row>
    <row r="20" spans="1:5">
      <c r="A20" s="135" t="s">
        <v>347</v>
      </c>
      <c r="B20" s="135" t="s">
        <v>346</v>
      </c>
      <c r="C20" s="135" t="s">
        <v>303</v>
      </c>
      <c r="D20" s="135" t="s">
        <v>299</v>
      </c>
      <c r="E20" s="135" t="s">
        <v>348</v>
      </c>
    </row>
    <row r="21" spans="1:5">
      <c r="A21" s="135" t="s">
        <v>350</v>
      </c>
      <c r="B21" s="135" t="s">
        <v>349</v>
      </c>
      <c r="C21" s="135" t="s">
        <v>298</v>
      </c>
      <c r="D21" s="135" t="s">
        <v>299</v>
      </c>
      <c r="E21" s="135" t="s">
        <v>300</v>
      </c>
    </row>
    <row r="22" spans="1:5">
      <c r="A22" s="135" t="s">
        <v>352</v>
      </c>
      <c r="B22" s="135" t="s">
        <v>351</v>
      </c>
      <c r="C22" s="135" t="s">
        <v>313</v>
      </c>
      <c r="D22" s="135" t="s">
        <v>299</v>
      </c>
      <c r="E22" s="135" t="s">
        <v>353</v>
      </c>
    </row>
    <row r="23" spans="1:5">
      <c r="A23" s="135" t="s">
        <v>355</v>
      </c>
      <c r="B23" s="135" t="s">
        <v>354</v>
      </c>
      <c r="C23" s="135" t="s">
        <v>313</v>
      </c>
      <c r="D23" s="135" t="s">
        <v>299</v>
      </c>
      <c r="E23" s="135" t="s">
        <v>299</v>
      </c>
    </row>
    <row r="24" spans="1:5" ht="30">
      <c r="A24" s="135" t="s">
        <v>357</v>
      </c>
      <c r="B24" s="135" t="s">
        <v>356</v>
      </c>
      <c r="C24" s="135" t="s">
        <v>313</v>
      </c>
      <c r="D24" s="135" t="s">
        <v>299</v>
      </c>
      <c r="E24" s="135" t="s">
        <v>317</v>
      </c>
    </row>
    <row r="25" spans="1:5" ht="30">
      <c r="A25" s="135" t="s">
        <v>359</v>
      </c>
      <c r="B25" s="135" t="s">
        <v>358</v>
      </c>
      <c r="C25" s="135" t="s">
        <v>303</v>
      </c>
      <c r="D25" s="135" t="s">
        <v>299</v>
      </c>
      <c r="E25" s="135" t="s">
        <v>322</v>
      </c>
    </row>
    <row r="26" spans="1:5">
      <c r="A26" s="135" t="s">
        <v>361</v>
      </c>
      <c r="B26" s="135" t="s">
        <v>360</v>
      </c>
      <c r="C26" s="135" t="s">
        <v>298</v>
      </c>
      <c r="D26" s="135" t="s">
        <v>299</v>
      </c>
      <c r="E26" s="135" t="s">
        <v>307</v>
      </c>
    </row>
    <row r="27" spans="1:5" ht="30">
      <c r="A27" s="135" t="s">
        <v>363</v>
      </c>
      <c r="B27" s="135" t="s">
        <v>362</v>
      </c>
      <c r="C27" s="135" t="s">
        <v>298</v>
      </c>
      <c r="D27" s="135" t="s">
        <v>299</v>
      </c>
      <c r="E27" s="135" t="s">
        <v>300</v>
      </c>
    </row>
    <row r="28" spans="1:5">
      <c r="A28" s="135" t="s">
        <v>365</v>
      </c>
      <c r="B28" s="135" t="s">
        <v>364</v>
      </c>
      <c r="C28" s="135" t="s">
        <v>313</v>
      </c>
      <c r="D28" s="135" t="s">
        <v>299</v>
      </c>
      <c r="E28" s="135" t="s">
        <v>366</v>
      </c>
    </row>
    <row r="29" spans="1:5">
      <c r="A29" s="135" t="s">
        <v>368</v>
      </c>
      <c r="B29" s="135" t="s">
        <v>367</v>
      </c>
      <c r="C29" s="135" t="s">
        <v>298</v>
      </c>
      <c r="D29" s="135" t="s">
        <v>299</v>
      </c>
      <c r="E29" s="135" t="s">
        <v>330</v>
      </c>
    </row>
    <row r="30" spans="1:5">
      <c r="A30" s="135" t="s">
        <v>370</v>
      </c>
      <c r="B30" s="135" t="s">
        <v>369</v>
      </c>
      <c r="C30" s="135" t="s">
        <v>298</v>
      </c>
      <c r="D30" s="135" t="s">
        <v>299</v>
      </c>
      <c r="E30" s="135" t="s">
        <v>300</v>
      </c>
    </row>
    <row r="31" spans="1:5">
      <c r="A31" s="135" t="s">
        <v>372</v>
      </c>
      <c r="B31" s="135" t="s">
        <v>371</v>
      </c>
      <c r="C31" s="135" t="s">
        <v>298</v>
      </c>
      <c r="D31" s="135" t="s">
        <v>299</v>
      </c>
      <c r="E31" s="135" t="s">
        <v>300</v>
      </c>
    </row>
    <row r="32" spans="1:5">
      <c r="A32" s="135" t="s">
        <v>374</v>
      </c>
      <c r="B32" s="135" t="s">
        <v>373</v>
      </c>
      <c r="C32" s="135" t="s">
        <v>298</v>
      </c>
      <c r="D32" s="135" t="s">
        <v>299</v>
      </c>
      <c r="E32" s="135" t="s">
        <v>325</v>
      </c>
    </row>
    <row r="33" spans="1:5" ht="30">
      <c r="A33" s="135" t="s">
        <v>376</v>
      </c>
      <c r="B33" s="135" t="s">
        <v>375</v>
      </c>
      <c r="C33" s="135" t="s">
        <v>303</v>
      </c>
      <c r="D33" s="135" t="s">
        <v>299</v>
      </c>
      <c r="E33" s="135" t="s">
        <v>322</v>
      </c>
    </row>
    <row r="34" spans="1:5">
      <c r="A34" s="135" t="s">
        <v>378</v>
      </c>
      <c r="B34" s="135" t="s">
        <v>377</v>
      </c>
      <c r="C34" s="135" t="s">
        <v>313</v>
      </c>
      <c r="D34" s="135" t="s">
        <v>299</v>
      </c>
      <c r="E34" s="135" t="s">
        <v>299</v>
      </c>
    </row>
    <row r="35" spans="1:5">
      <c r="A35" s="135" t="s">
        <v>380</v>
      </c>
      <c r="B35" s="135" t="s">
        <v>379</v>
      </c>
      <c r="C35" s="135" t="s">
        <v>312</v>
      </c>
      <c r="D35" s="135" t="s">
        <v>313</v>
      </c>
      <c r="E35" s="135" t="s">
        <v>314</v>
      </c>
    </row>
    <row r="36" spans="1:5">
      <c r="A36" s="135" t="s">
        <v>382</v>
      </c>
      <c r="B36" s="135" t="s">
        <v>381</v>
      </c>
      <c r="C36" s="135" t="s">
        <v>298</v>
      </c>
      <c r="D36" s="135" t="s">
        <v>299</v>
      </c>
      <c r="E36" s="135" t="s">
        <v>330</v>
      </c>
    </row>
    <row r="37" spans="1:5" ht="30">
      <c r="A37" s="135" t="s">
        <v>384</v>
      </c>
      <c r="B37" s="135" t="s">
        <v>383</v>
      </c>
      <c r="C37" s="135" t="s">
        <v>303</v>
      </c>
      <c r="D37" s="135" t="s">
        <v>299</v>
      </c>
      <c r="E37" s="135" t="s">
        <v>322</v>
      </c>
    </row>
    <row r="38" spans="1:5">
      <c r="A38" s="135" t="s">
        <v>386</v>
      </c>
      <c r="B38" s="135" t="s">
        <v>385</v>
      </c>
      <c r="C38" s="135" t="s">
        <v>298</v>
      </c>
      <c r="D38" s="135" t="s">
        <v>299</v>
      </c>
      <c r="E38" s="135" t="s">
        <v>307</v>
      </c>
    </row>
    <row r="39" spans="1:5">
      <c r="A39" s="135" t="s">
        <v>387</v>
      </c>
      <c r="B39" s="135" t="s">
        <v>782</v>
      </c>
      <c r="C39" s="135" t="s">
        <v>313</v>
      </c>
      <c r="D39" s="135" t="s">
        <v>299</v>
      </c>
      <c r="E39" s="135" t="s">
        <v>299</v>
      </c>
    </row>
    <row r="40" spans="1:5">
      <c r="A40" s="135" t="s">
        <v>389</v>
      </c>
      <c r="B40" s="135" t="s">
        <v>388</v>
      </c>
      <c r="C40" s="135" t="s">
        <v>298</v>
      </c>
      <c r="D40" s="135" t="s">
        <v>299</v>
      </c>
      <c r="E40" s="135" t="s">
        <v>325</v>
      </c>
    </row>
    <row r="41" spans="1:5">
      <c r="A41" s="135" t="s">
        <v>391</v>
      </c>
      <c r="B41" s="135" t="s">
        <v>390</v>
      </c>
      <c r="C41" s="135" t="s">
        <v>298</v>
      </c>
      <c r="D41" s="135" t="s">
        <v>299</v>
      </c>
      <c r="E41" s="135" t="s">
        <v>299</v>
      </c>
    </row>
    <row r="42" spans="1:5">
      <c r="A42" s="135" t="s">
        <v>393</v>
      </c>
      <c r="B42" s="135" t="s">
        <v>392</v>
      </c>
      <c r="C42" s="135" t="s">
        <v>313</v>
      </c>
      <c r="D42" s="135" t="s">
        <v>299</v>
      </c>
      <c r="E42" s="135" t="s">
        <v>394</v>
      </c>
    </row>
    <row r="43" spans="1:5">
      <c r="A43" s="135" t="s">
        <v>396</v>
      </c>
      <c r="B43" s="135" t="s">
        <v>395</v>
      </c>
      <c r="C43" s="135" t="s">
        <v>303</v>
      </c>
      <c r="D43" s="135" t="s">
        <v>299</v>
      </c>
      <c r="E43" s="135" t="s">
        <v>304</v>
      </c>
    </row>
    <row r="44" spans="1:5">
      <c r="A44" s="135" t="s">
        <v>398</v>
      </c>
      <c r="B44" s="135" t="s">
        <v>397</v>
      </c>
      <c r="C44" s="135" t="s">
        <v>313</v>
      </c>
      <c r="D44" s="135" t="s">
        <v>299</v>
      </c>
      <c r="E44" s="135" t="s">
        <v>399</v>
      </c>
    </row>
    <row r="45" spans="1:5">
      <c r="A45" s="135" t="s">
        <v>401</v>
      </c>
      <c r="B45" s="135" t="s">
        <v>400</v>
      </c>
      <c r="C45" s="135" t="s">
        <v>313</v>
      </c>
      <c r="D45" s="135" t="s">
        <v>299</v>
      </c>
      <c r="E45" s="135" t="s">
        <v>402</v>
      </c>
    </row>
    <row r="46" spans="1:5">
      <c r="A46" s="135" t="s">
        <v>404</v>
      </c>
      <c r="B46" s="135" t="s">
        <v>403</v>
      </c>
      <c r="C46" s="135" t="s">
        <v>312</v>
      </c>
      <c r="D46" s="135" t="s">
        <v>313</v>
      </c>
      <c r="E46" s="135" t="s">
        <v>314</v>
      </c>
    </row>
    <row r="47" spans="1:5">
      <c r="A47" s="135" t="s">
        <v>406</v>
      </c>
      <c r="B47" s="135" t="s">
        <v>405</v>
      </c>
      <c r="C47" s="135" t="s">
        <v>298</v>
      </c>
      <c r="D47" s="135" t="s">
        <v>299</v>
      </c>
      <c r="E47" s="135" t="s">
        <v>330</v>
      </c>
    </row>
    <row r="48" spans="1:5">
      <c r="A48" s="135" t="s">
        <v>408</v>
      </c>
      <c r="B48" s="135" t="s">
        <v>407</v>
      </c>
      <c r="C48" s="135" t="s">
        <v>312</v>
      </c>
      <c r="D48" s="135" t="s">
        <v>313</v>
      </c>
      <c r="E48" s="135" t="s">
        <v>314</v>
      </c>
    </row>
    <row r="49" spans="1:5">
      <c r="A49" s="135" t="s">
        <v>410</v>
      </c>
      <c r="B49" s="135" t="s">
        <v>409</v>
      </c>
      <c r="C49" s="135" t="s">
        <v>312</v>
      </c>
      <c r="D49" s="135" t="s">
        <v>313</v>
      </c>
      <c r="E49" s="135" t="s">
        <v>314</v>
      </c>
    </row>
    <row r="50" spans="1:5" ht="30">
      <c r="A50" s="135" t="s">
        <v>412</v>
      </c>
      <c r="B50" s="135" t="s">
        <v>411</v>
      </c>
      <c r="C50" s="135" t="s">
        <v>298</v>
      </c>
      <c r="D50" s="135" t="s">
        <v>299</v>
      </c>
      <c r="E50" s="135" t="s">
        <v>330</v>
      </c>
    </row>
    <row r="51" spans="1:5">
      <c r="A51" s="135" t="s">
        <v>414</v>
      </c>
      <c r="B51" s="135" t="s">
        <v>413</v>
      </c>
      <c r="C51" s="135" t="s">
        <v>298</v>
      </c>
      <c r="D51" s="135" t="s">
        <v>299</v>
      </c>
      <c r="E51" s="135" t="s">
        <v>325</v>
      </c>
    </row>
    <row r="52" spans="1:5" ht="30">
      <c r="A52" s="135" t="s">
        <v>416</v>
      </c>
      <c r="B52" s="135" t="s">
        <v>415</v>
      </c>
      <c r="C52" s="135" t="s">
        <v>303</v>
      </c>
      <c r="D52" s="135" t="s">
        <v>299</v>
      </c>
      <c r="E52" s="135" t="s">
        <v>322</v>
      </c>
    </row>
    <row r="53" spans="1:5">
      <c r="A53" s="135" t="s">
        <v>418</v>
      </c>
      <c r="B53" s="135" t="s">
        <v>417</v>
      </c>
      <c r="C53" s="135" t="s">
        <v>313</v>
      </c>
      <c r="D53" s="135" t="s">
        <v>299</v>
      </c>
      <c r="E53" s="135" t="s">
        <v>299</v>
      </c>
    </row>
    <row r="54" spans="1:5">
      <c r="A54" s="135" t="s">
        <v>420</v>
      </c>
      <c r="B54" s="135" t="s">
        <v>419</v>
      </c>
      <c r="C54" s="135" t="s">
        <v>298</v>
      </c>
      <c r="D54" s="135" t="s">
        <v>299</v>
      </c>
      <c r="E54" s="135" t="s">
        <v>325</v>
      </c>
    </row>
    <row r="55" spans="1:5">
      <c r="A55" s="135" t="s">
        <v>422</v>
      </c>
      <c r="B55" s="135" t="s">
        <v>421</v>
      </c>
      <c r="C55" s="135" t="s">
        <v>298</v>
      </c>
      <c r="D55" s="135" t="s">
        <v>299</v>
      </c>
      <c r="E55" s="135" t="s">
        <v>325</v>
      </c>
    </row>
    <row r="56" spans="1:5">
      <c r="A56" s="135" t="s">
        <v>424</v>
      </c>
      <c r="B56" s="135" t="s">
        <v>423</v>
      </c>
      <c r="C56" s="135" t="s">
        <v>313</v>
      </c>
      <c r="D56" s="135" t="s">
        <v>299</v>
      </c>
      <c r="E56" s="135" t="s">
        <v>425</v>
      </c>
    </row>
    <row r="57" spans="1:5">
      <c r="A57" s="135" t="s">
        <v>427</v>
      </c>
      <c r="B57" s="135" t="s">
        <v>426</v>
      </c>
      <c r="C57" s="135" t="s">
        <v>312</v>
      </c>
      <c r="D57" s="135" t="s">
        <v>313</v>
      </c>
      <c r="E57" s="135" t="s">
        <v>314</v>
      </c>
    </row>
    <row r="58" spans="1:5" ht="30">
      <c r="A58" s="135" t="s">
        <v>429</v>
      </c>
      <c r="B58" s="135" t="s">
        <v>428</v>
      </c>
      <c r="C58" s="135" t="s">
        <v>303</v>
      </c>
      <c r="D58" s="135" t="s">
        <v>299</v>
      </c>
      <c r="E58" s="135" t="s">
        <v>322</v>
      </c>
    </row>
    <row r="59" spans="1:5">
      <c r="A59" s="135" t="s">
        <v>431</v>
      </c>
      <c r="B59" s="135" t="s">
        <v>430</v>
      </c>
      <c r="C59" s="135" t="s">
        <v>298</v>
      </c>
      <c r="D59" s="135" t="s">
        <v>299</v>
      </c>
      <c r="E59" s="135" t="s">
        <v>325</v>
      </c>
    </row>
    <row r="60" spans="1:5" ht="30">
      <c r="A60" s="135" t="s">
        <v>433</v>
      </c>
      <c r="B60" s="135" t="s">
        <v>432</v>
      </c>
      <c r="C60" s="135" t="s">
        <v>303</v>
      </c>
      <c r="D60" s="135" t="s">
        <v>299</v>
      </c>
      <c r="E60" s="135" t="s">
        <v>322</v>
      </c>
    </row>
    <row r="61" spans="1:5">
      <c r="A61" s="135" t="s">
        <v>435</v>
      </c>
      <c r="B61" s="135" t="s">
        <v>434</v>
      </c>
      <c r="C61" s="135" t="s">
        <v>298</v>
      </c>
      <c r="D61" s="135" t="s">
        <v>299</v>
      </c>
      <c r="E61" s="135" t="s">
        <v>300</v>
      </c>
    </row>
    <row r="62" spans="1:5">
      <c r="A62" s="135" t="s">
        <v>437</v>
      </c>
      <c r="B62" s="135" t="s">
        <v>436</v>
      </c>
      <c r="C62" s="135" t="s">
        <v>313</v>
      </c>
      <c r="D62" s="135" t="s">
        <v>299</v>
      </c>
      <c r="E62" s="135" t="s">
        <v>366</v>
      </c>
    </row>
    <row r="63" spans="1:5" ht="30">
      <c r="A63" s="135" t="s">
        <v>439</v>
      </c>
      <c r="B63" s="135" t="s">
        <v>438</v>
      </c>
      <c r="C63" s="135" t="s">
        <v>303</v>
      </c>
      <c r="D63" s="135" t="s">
        <v>299</v>
      </c>
      <c r="E63" s="135" t="s">
        <v>322</v>
      </c>
    </row>
    <row r="64" spans="1:5">
      <c r="A64" s="135" t="s">
        <v>441</v>
      </c>
      <c r="B64" s="135" t="s">
        <v>440</v>
      </c>
      <c r="C64" s="135" t="s">
        <v>313</v>
      </c>
      <c r="D64" s="135" t="s">
        <v>299</v>
      </c>
      <c r="E64" s="135" t="s">
        <v>345</v>
      </c>
    </row>
    <row r="65" spans="1:5">
      <c r="A65" s="135" t="s">
        <v>443</v>
      </c>
      <c r="B65" s="135" t="s">
        <v>442</v>
      </c>
      <c r="C65" s="135" t="s">
        <v>298</v>
      </c>
      <c r="D65" s="135" t="s">
        <v>299</v>
      </c>
      <c r="E65" s="135" t="s">
        <v>325</v>
      </c>
    </row>
    <row r="66" spans="1:5">
      <c r="A66" s="135" t="s">
        <v>445</v>
      </c>
      <c r="B66" s="135" t="s">
        <v>444</v>
      </c>
      <c r="C66" s="135" t="s">
        <v>298</v>
      </c>
      <c r="D66" s="135" t="s">
        <v>299</v>
      </c>
      <c r="E66" s="135" t="s">
        <v>300</v>
      </c>
    </row>
    <row r="67" spans="1:5">
      <c r="A67" s="135" t="s">
        <v>447</v>
      </c>
      <c r="B67" s="135" t="s">
        <v>446</v>
      </c>
      <c r="C67" s="135" t="s">
        <v>313</v>
      </c>
      <c r="D67" s="135" t="s">
        <v>299</v>
      </c>
      <c r="E67" s="135" t="s">
        <v>448</v>
      </c>
    </row>
    <row r="68" spans="1:5">
      <c r="A68" s="135" t="s">
        <v>450</v>
      </c>
      <c r="B68" s="135" t="s">
        <v>449</v>
      </c>
      <c r="C68" s="135" t="s">
        <v>298</v>
      </c>
      <c r="D68" s="135" t="s">
        <v>299</v>
      </c>
      <c r="E68" s="135" t="s">
        <v>307</v>
      </c>
    </row>
    <row r="69" spans="1:5">
      <c r="A69" s="135" t="s">
        <v>452</v>
      </c>
      <c r="B69" s="135" t="s">
        <v>451</v>
      </c>
      <c r="C69" s="135" t="s">
        <v>298</v>
      </c>
      <c r="D69" s="135" t="s">
        <v>299</v>
      </c>
      <c r="E69" s="135" t="s">
        <v>300</v>
      </c>
    </row>
    <row r="70" spans="1:5">
      <c r="A70" s="135" t="s">
        <v>454</v>
      </c>
      <c r="B70" s="135" t="s">
        <v>453</v>
      </c>
      <c r="C70" s="135" t="s">
        <v>298</v>
      </c>
      <c r="D70" s="135" t="s">
        <v>299</v>
      </c>
      <c r="E70" s="135" t="s">
        <v>307</v>
      </c>
    </row>
    <row r="71" spans="1:5">
      <c r="A71" s="135" t="s">
        <v>456</v>
      </c>
      <c r="B71" s="135" t="s">
        <v>455</v>
      </c>
      <c r="C71" s="135" t="s">
        <v>313</v>
      </c>
      <c r="D71" s="135" t="s">
        <v>299</v>
      </c>
      <c r="E71" s="135" t="s">
        <v>366</v>
      </c>
    </row>
    <row r="72" spans="1:5">
      <c r="A72" s="135" t="s">
        <v>458</v>
      </c>
      <c r="B72" s="135" t="s">
        <v>457</v>
      </c>
      <c r="C72" s="135" t="s">
        <v>298</v>
      </c>
      <c r="D72" s="135" t="s">
        <v>299</v>
      </c>
      <c r="E72" s="135" t="s">
        <v>307</v>
      </c>
    </row>
    <row r="73" spans="1:5">
      <c r="A73" s="135" t="s">
        <v>460</v>
      </c>
      <c r="B73" s="135" t="s">
        <v>459</v>
      </c>
      <c r="C73" s="135" t="s">
        <v>298</v>
      </c>
      <c r="D73" s="135" t="s">
        <v>299</v>
      </c>
      <c r="E73" s="135" t="s">
        <v>300</v>
      </c>
    </row>
    <row r="74" spans="1:5" ht="30">
      <c r="A74" s="135" t="s">
        <v>462</v>
      </c>
      <c r="B74" s="135" t="s">
        <v>461</v>
      </c>
      <c r="C74" s="135" t="s">
        <v>303</v>
      </c>
      <c r="D74" s="135" t="s">
        <v>299</v>
      </c>
      <c r="E74" s="135" t="s">
        <v>335</v>
      </c>
    </row>
    <row r="75" spans="1:5" ht="30">
      <c r="A75" s="135" t="s">
        <v>464</v>
      </c>
      <c r="B75" s="135" t="s">
        <v>463</v>
      </c>
      <c r="C75" s="135" t="s">
        <v>313</v>
      </c>
      <c r="D75" s="135" t="s">
        <v>299</v>
      </c>
      <c r="E75" s="135" t="s">
        <v>317</v>
      </c>
    </row>
    <row r="76" spans="1:5" ht="30">
      <c r="A76" s="135" t="s">
        <v>466</v>
      </c>
      <c r="B76" s="135" t="s">
        <v>465</v>
      </c>
      <c r="C76" s="135" t="s">
        <v>303</v>
      </c>
      <c r="D76" s="135" t="s">
        <v>299</v>
      </c>
      <c r="E76" s="135" t="s">
        <v>322</v>
      </c>
    </row>
    <row r="77" spans="1:5">
      <c r="A77" s="135" t="s">
        <v>468</v>
      </c>
      <c r="B77" s="135" t="s">
        <v>467</v>
      </c>
      <c r="C77" s="135" t="s">
        <v>313</v>
      </c>
      <c r="D77" s="135" t="s">
        <v>299</v>
      </c>
      <c r="E77" s="135" t="s">
        <v>402</v>
      </c>
    </row>
    <row r="78" spans="1:5">
      <c r="A78" s="135" t="s">
        <v>470</v>
      </c>
      <c r="B78" s="135" t="s">
        <v>469</v>
      </c>
      <c r="C78" s="135" t="s">
        <v>298</v>
      </c>
      <c r="D78" s="135" t="s">
        <v>299</v>
      </c>
      <c r="E78" s="135" t="s">
        <v>307</v>
      </c>
    </row>
    <row r="79" spans="1:5">
      <c r="A79" s="135" t="s">
        <v>472</v>
      </c>
      <c r="B79" s="135" t="s">
        <v>471</v>
      </c>
      <c r="C79" s="135" t="s">
        <v>313</v>
      </c>
      <c r="D79" s="135" t="s">
        <v>299</v>
      </c>
      <c r="E79" s="135" t="s">
        <v>345</v>
      </c>
    </row>
    <row r="80" spans="1:5">
      <c r="A80" s="135" t="s">
        <v>474</v>
      </c>
      <c r="B80" s="135" t="s">
        <v>473</v>
      </c>
      <c r="C80" s="135" t="s">
        <v>313</v>
      </c>
      <c r="D80" s="135" t="s">
        <v>299</v>
      </c>
      <c r="E80" s="135" t="s">
        <v>366</v>
      </c>
    </row>
    <row r="81" spans="1:5" ht="30">
      <c r="A81" s="135" t="s">
        <v>476</v>
      </c>
      <c r="B81" s="135" t="s">
        <v>475</v>
      </c>
      <c r="C81" s="135" t="s">
        <v>303</v>
      </c>
      <c r="D81" s="135" t="s">
        <v>299</v>
      </c>
      <c r="E81" s="135" t="s">
        <v>335</v>
      </c>
    </row>
    <row r="82" spans="1:5">
      <c r="A82" s="135" t="s">
        <v>478</v>
      </c>
      <c r="B82" s="135" t="s">
        <v>477</v>
      </c>
      <c r="C82" s="135" t="s">
        <v>298</v>
      </c>
      <c r="D82" s="135" t="s">
        <v>299</v>
      </c>
      <c r="E82" s="135" t="s">
        <v>300</v>
      </c>
    </row>
    <row r="83" spans="1:5">
      <c r="A83" s="135" t="s">
        <v>480</v>
      </c>
      <c r="B83" s="135" t="s">
        <v>479</v>
      </c>
      <c r="C83" s="135" t="s">
        <v>313</v>
      </c>
      <c r="D83" s="135" t="s">
        <v>299</v>
      </c>
      <c r="E83" s="135" t="s">
        <v>366</v>
      </c>
    </row>
    <row r="84" spans="1:5">
      <c r="A84" s="135" t="s">
        <v>482</v>
      </c>
      <c r="B84" s="135" t="s">
        <v>481</v>
      </c>
      <c r="C84" s="135" t="s">
        <v>313</v>
      </c>
      <c r="D84" s="135" t="s">
        <v>299</v>
      </c>
      <c r="E84" s="135" t="s">
        <v>345</v>
      </c>
    </row>
    <row r="85" spans="1:5" ht="30">
      <c r="A85" s="135" t="s">
        <v>484</v>
      </c>
      <c r="B85" s="135" t="s">
        <v>483</v>
      </c>
      <c r="C85" s="135" t="s">
        <v>303</v>
      </c>
      <c r="D85" s="135" t="s">
        <v>299</v>
      </c>
      <c r="E85" s="135" t="s">
        <v>335</v>
      </c>
    </row>
    <row r="86" spans="1:5">
      <c r="A86" s="135" t="s">
        <v>486</v>
      </c>
      <c r="B86" s="135" t="s">
        <v>485</v>
      </c>
      <c r="C86" s="135" t="s">
        <v>312</v>
      </c>
      <c r="D86" s="135" t="s">
        <v>313</v>
      </c>
      <c r="E86" s="135" t="s">
        <v>314</v>
      </c>
    </row>
    <row r="87" spans="1:5">
      <c r="A87" s="135" t="s">
        <v>488</v>
      </c>
      <c r="B87" s="135" t="s">
        <v>487</v>
      </c>
      <c r="C87" s="135" t="s">
        <v>313</v>
      </c>
      <c r="D87" s="135" t="s">
        <v>299</v>
      </c>
      <c r="E87" s="135" t="s">
        <v>489</v>
      </c>
    </row>
    <row r="88" spans="1:5">
      <c r="A88" s="135" t="s">
        <v>491</v>
      </c>
      <c r="B88" s="135" t="s">
        <v>490</v>
      </c>
      <c r="C88" s="135" t="s">
        <v>313</v>
      </c>
      <c r="D88" s="135" t="s">
        <v>299</v>
      </c>
      <c r="E88" s="135" t="s">
        <v>425</v>
      </c>
    </row>
    <row r="89" spans="1:5">
      <c r="A89" s="135" t="s">
        <v>493</v>
      </c>
      <c r="B89" s="135" t="s">
        <v>492</v>
      </c>
      <c r="C89" s="135" t="s">
        <v>298</v>
      </c>
      <c r="D89" s="135" t="s">
        <v>299</v>
      </c>
      <c r="E89" s="135" t="s">
        <v>300</v>
      </c>
    </row>
    <row r="90" spans="1:5">
      <c r="A90" s="135" t="s">
        <v>495</v>
      </c>
      <c r="B90" s="135" t="s">
        <v>494</v>
      </c>
      <c r="C90" s="135" t="s">
        <v>298</v>
      </c>
      <c r="D90" s="135" t="s">
        <v>299</v>
      </c>
      <c r="E90" s="135" t="s">
        <v>338</v>
      </c>
    </row>
    <row r="91" spans="1:5">
      <c r="A91" s="135" t="s">
        <v>497</v>
      </c>
      <c r="B91" s="135" t="s">
        <v>496</v>
      </c>
      <c r="C91" s="135" t="s">
        <v>298</v>
      </c>
      <c r="D91" s="135" t="s">
        <v>299</v>
      </c>
      <c r="E91" s="135" t="s">
        <v>307</v>
      </c>
    </row>
    <row r="92" spans="1:5">
      <c r="A92" s="135" t="s">
        <v>499</v>
      </c>
      <c r="B92" s="135" t="s">
        <v>498</v>
      </c>
      <c r="C92" s="135" t="s">
        <v>298</v>
      </c>
      <c r="D92" s="135" t="s">
        <v>299</v>
      </c>
      <c r="E92" s="135" t="s">
        <v>300</v>
      </c>
    </row>
    <row r="93" spans="1:5">
      <c r="A93" s="135" t="s">
        <v>501</v>
      </c>
      <c r="B93" s="135" t="s">
        <v>500</v>
      </c>
      <c r="C93" s="135" t="s">
        <v>298</v>
      </c>
      <c r="D93" s="135" t="s">
        <v>299</v>
      </c>
      <c r="E93" s="135" t="s">
        <v>300</v>
      </c>
    </row>
    <row r="94" spans="1:5">
      <c r="A94" s="135" t="s">
        <v>503</v>
      </c>
      <c r="B94" s="135" t="s">
        <v>502</v>
      </c>
      <c r="C94" s="135" t="s">
        <v>298</v>
      </c>
      <c r="D94" s="135" t="s">
        <v>299</v>
      </c>
      <c r="E94" s="135" t="s">
        <v>307</v>
      </c>
    </row>
    <row r="95" spans="1:5">
      <c r="A95" s="135" t="s">
        <v>505</v>
      </c>
      <c r="B95" s="135" t="s">
        <v>504</v>
      </c>
      <c r="C95" s="135" t="s">
        <v>298</v>
      </c>
      <c r="D95" s="135" t="s">
        <v>299</v>
      </c>
      <c r="E95" s="135" t="s">
        <v>307</v>
      </c>
    </row>
    <row r="96" spans="1:5">
      <c r="A96" s="135" t="s">
        <v>507</v>
      </c>
      <c r="B96" s="135" t="s">
        <v>506</v>
      </c>
      <c r="C96" s="135" t="s">
        <v>303</v>
      </c>
      <c r="D96" s="135" t="s">
        <v>299</v>
      </c>
      <c r="E96" s="135" t="s">
        <v>304</v>
      </c>
    </row>
    <row r="97" spans="1:5">
      <c r="A97" s="135" t="s">
        <v>509</v>
      </c>
      <c r="B97" s="135" t="s">
        <v>508</v>
      </c>
      <c r="C97" s="135" t="s">
        <v>303</v>
      </c>
      <c r="D97" s="135" t="s">
        <v>299</v>
      </c>
      <c r="E97" s="135" t="s">
        <v>299</v>
      </c>
    </row>
    <row r="98" spans="1:5">
      <c r="A98" s="135" t="s">
        <v>511</v>
      </c>
      <c r="B98" s="135" t="s">
        <v>510</v>
      </c>
      <c r="C98" s="135" t="s">
        <v>313</v>
      </c>
      <c r="D98" s="135" t="s">
        <v>299</v>
      </c>
      <c r="E98" s="135" t="s">
        <v>299</v>
      </c>
    </row>
    <row r="99" spans="1:5">
      <c r="A99" s="135" t="s">
        <v>513</v>
      </c>
      <c r="B99" s="135" t="s">
        <v>512</v>
      </c>
      <c r="C99" s="135" t="s">
        <v>313</v>
      </c>
      <c r="D99" s="135" t="s">
        <v>299</v>
      </c>
      <c r="E99" s="135" t="s">
        <v>394</v>
      </c>
    </row>
    <row r="100" spans="1:5">
      <c r="A100" s="135" t="s">
        <v>515</v>
      </c>
      <c r="B100" s="135" t="s">
        <v>514</v>
      </c>
      <c r="C100" s="135" t="s">
        <v>298</v>
      </c>
      <c r="D100" s="135" t="s">
        <v>299</v>
      </c>
      <c r="E100" s="135" t="s">
        <v>338</v>
      </c>
    </row>
    <row r="101" spans="1:5">
      <c r="A101" s="135" t="s">
        <v>517</v>
      </c>
      <c r="B101" s="135" t="s">
        <v>516</v>
      </c>
      <c r="C101" s="135" t="s">
        <v>298</v>
      </c>
      <c r="D101" s="135" t="s">
        <v>299</v>
      </c>
      <c r="E101" s="135" t="s">
        <v>330</v>
      </c>
    </row>
    <row r="102" spans="1:5">
      <c r="A102" s="135" t="s">
        <v>519</v>
      </c>
      <c r="B102" s="135" t="s">
        <v>518</v>
      </c>
      <c r="C102" s="135" t="s">
        <v>298</v>
      </c>
      <c r="D102" s="135" t="s">
        <v>299</v>
      </c>
      <c r="E102" s="135" t="s">
        <v>338</v>
      </c>
    </row>
    <row r="103" spans="1:5">
      <c r="A103" s="135" t="s">
        <v>521</v>
      </c>
      <c r="B103" s="135" t="s">
        <v>520</v>
      </c>
      <c r="C103" s="135" t="s">
        <v>298</v>
      </c>
      <c r="D103" s="135" t="s">
        <v>299</v>
      </c>
      <c r="E103" s="135" t="s">
        <v>330</v>
      </c>
    </row>
    <row r="104" spans="1:5" ht="30">
      <c r="A104" s="135" t="s">
        <v>523</v>
      </c>
      <c r="B104" s="135" t="s">
        <v>522</v>
      </c>
      <c r="C104" s="135" t="s">
        <v>303</v>
      </c>
      <c r="D104" s="135" t="s">
        <v>299</v>
      </c>
      <c r="E104" s="135" t="s">
        <v>322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7</vt:i4>
      </vt:variant>
    </vt:vector>
  </HeadingPairs>
  <TitlesOfParts>
    <vt:vector size="7" baseType="lpstr">
      <vt:lpstr>Bewertungsmatrix Allg. (I)</vt:lpstr>
      <vt:lpstr>Bew.-Matrix-Verwertung (II)</vt:lpstr>
      <vt:lpstr>Bew.-Matrix-Beseitigung (III)</vt:lpstr>
      <vt:lpstr>Bew.-Matrix-Lenkung (IV)</vt:lpstr>
      <vt:lpstr>AW-Ergebnis (V)</vt:lpstr>
      <vt:lpstr>Auswertungsgrundlage</vt:lpstr>
      <vt:lpstr>Gemeindecode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deuker</dc:creator>
  <cp:lastModifiedBy>Léini Karels</cp:lastModifiedBy>
  <cp:lastPrinted>2023-01-09T14:04:23Z</cp:lastPrinted>
  <dcterms:created xsi:type="dcterms:W3CDTF">2020-10-28T07:45:03Z</dcterms:created>
  <dcterms:modified xsi:type="dcterms:W3CDTF">2025-02-04T09:30:26Z</dcterms:modified>
</cp:coreProperties>
</file>